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2" activeTab="1"/>
  </bookViews>
  <sheets>
    <sheet name="2019" sheetId="1" r:id="rId1"/>
    <sheet name="Анализ " sheetId="2" r:id="rId2"/>
  </sheets>
  <definedNames>
    <definedName name="_xlnm.Print_Titles" localSheetId="1">'Анализ '!$A:$B</definedName>
    <definedName name="_xlnm.Print_Area" localSheetId="0">'2019'!$A$1:$H$53</definedName>
    <definedName name="_xlnm.Print_Area" localSheetId="1">'Анализ '!$A$1:$Q$50</definedName>
  </definedNames>
  <calcPr fullCalcOnLoad="1"/>
</workbook>
</file>

<file path=xl/sharedStrings.xml><?xml version="1.0" encoding="utf-8"?>
<sst xmlns="http://schemas.openxmlformats.org/spreadsheetml/2006/main" count="114" uniqueCount="100">
  <si>
    <t>ЦССМ</t>
  </si>
  <si>
    <t>Терцентр</t>
  </si>
  <si>
    <t>Культура</t>
  </si>
  <si>
    <t>м.Дружківка</t>
  </si>
  <si>
    <t>Виконано</t>
  </si>
  <si>
    <t>Освіта</t>
  </si>
  <si>
    <t>Охорона здоров"я</t>
  </si>
  <si>
    <t>Рада ветеранів</t>
  </si>
  <si>
    <t>ВСЬОГО</t>
  </si>
  <si>
    <t xml:space="preserve">          по</t>
  </si>
  <si>
    <t xml:space="preserve">Итого </t>
  </si>
  <si>
    <t>Спеціальний фонд</t>
  </si>
  <si>
    <t xml:space="preserve">                 Загальний фонд</t>
  </si>
  <si>
    <t xml:space="preserve">                 Спеціальний фонд</t>
  </si>
  <si>
    <t xml:space="preserve">                     РАЗОМ</t>
  </si>
  <si>
    <t>грн.</t>
  </si>
  <si>
    <t>% виконання</t>
  </si>
  <si>
    <t>Начальник міськфінуправління</t>
  </si>
  <si>
    <t>Програми ЦССМ</t>
  </si>
  <si>
    <t>загальний+ спеціальний</t>
  </si>
  <si>
    <t>Інші програми соціального захисту дітей</t>
  </si>
  <si>
    <t>Виплата грошової допомоги фізичним  особам</t>
  </si>
  <si>
    <t>Центр профісіональной реабілітації інвалідов</t>
  </si>
  <si>
    <t>Фізична культура і спорт</t>
  </si>
  <si>
    <t>тис.грн.</t>
  </si>
  <si>
    <t>Виконано за відповідний період минулого року</t>
  </si>
  <si>
    <t>Виконано за звітний період поточного року</t>
  </si>
  <si>
    <t>Виплата допомоги сім`ям з дітьми, малозабезпеченим сім`ям, інвалідам з дитинства, дітям-інвалідам, тимчасової ержавної допомоги дітям та допомоги по догляду за інвалідами I чи II групи внаслідок психічного захворювання</t>
  </si>
  <si>
    <t>Соціальний захист та соціальне забезпечення</t>
  </si>
  <si>
    <t>Субсидії населенню на відшкодування витрат на оплату житлово - комунальних послуг</t>
  </si>
  <si>
    <r>
      <t>Дитячі будинки (в т.ч. сімейного типу, прийомні сім’</t>
    </r>
    <r>
      <rPr>
        <sz val="6"/>
        <rFont val="Times New Roman"/>
        <family val="1"/>
      </rPr>
      <t>ї)</t>
    </r>
  </si>
  <si>
    <t>Видатки на соціальний захист населення , що здійснюються за рахунок коштів з державної субвенції</t>
  </si>
  <si>
    <t>Пільги окремих категорям населення на оплату житлово - комунальних послуг</t>
  </si>
  <si>
    <t>Пільги та субсидії населенню на придбання твердого палива та скрапленого газу</t>
  </si>
  <si>
    <t>Інші пільги населенню</t>
  </si>
  <si>
    <t xml:space="preserve"> в т.ч. за рахунок субвенції</t>
  </si>
  <si>
    <t>зведеному бюджету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</si>
  <si>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</si>
  <si>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 xml:space="preserve">І.В.Трушина </t>
  </si>
  <si>
    <t>0100</t>
  </si>
  <si>
    <t>1000</t>
  </si>
  <si>
    <t>2000</t>
  </si>
  <si>
    <t>3000</t>
  </si>
  <si>
    <t>3104</t>
  </si>
  <si>
    <t>Органи місцевого самоврядування</t>
  </si>
  <si>
    <t>3105</t>
  </si>
  <si>
    <t>4000</t>
  </si>
  <si>
    <t>5000</t>
  </si>
  <si>
    <t>6000</t>
  </si>
  <si>
    <t>7300</t>
  </si>
  <si>
    <t>ТКВКБМС</t>
  </si>
  <si>
    <t>Наименування КТКВМБ</t>
  </si>
  <si>
    <t>3011</t>
  </si>
  <si>
    <t>3012</t>
  </si>
  <si>
    <t>3020</t>
  </si>
  <si>
    <t>3030</t>
  </si>
  <si>
    <t>3121</t>
  </si>
  <si>
    <t>3123</t>
  </si>
  <si>
    <t>3160</t>
  </si>
  <si>
    <t>3180</t>
  </si>
  <si>
    <t>3192</t>
  </si>
  <si>
    <t>3230</t>
  </si>
  <si>
    <t>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</si>
  <si>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</si>
  <si>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3241</t>
  </si>
  <si>
    <t>3242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</si>
  <si>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</si>
  <si>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</si>
  <si>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</si>
  <si>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</si>
  <si>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</si>
  <si>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</si>
  <si>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</si>
  <si>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3040, 3080</t>
  </si>
  <si>
    <t>3112</t>
  </si>
  <si>
    <t>Проведення заходів із землеустрою</t>
  </si>
  <si>
    <t>7130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</si>
  <si>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</si>
  <si>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</si>
  <si>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Міжбюджетні трансферти</t>
  </si>
  <si>
    <t>Житлове та комунальне господарство</t>
  </si>
  <si>
    <t>Видатки на поховання учасників бойових дій та осіб з інвалідністю внаслідок війни</t>
  </si>
  <si>
    <t>3090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</si>
  <si>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</si>
  <si>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</si>
  <si>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Пільгове медичне обслуговування осіб, які постраждали внаслідок Чорнобильської катастрофи</t>
  </si>
  <si>
    <t>3050</t>
  </si>
  <si>
    <t>9000</t>
  </si>
  <si>
    <t>І.В. ТРУШИНА</t>
  </si>
  <si>
    <t>Виконання бюджету за  2019 рік</t>
  </si>
  <si>
    <t>% виконання 2019 до 2018 року</t>
  </si>
  <si>
    <t>Виконання бюджету за 2019 рік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</si>
  <si>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</si>
  <si>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3111</t>
  </si>
  <si>
    <t xml:space="preserve">% виконання </t>
  </si>
  <si>
    <t>Питома вага</t>
  </si>
  <si>
    <t>Затверджений план на рік</t>
  </si>
  <si>
    <t xml:space="preserve">План на рік  з урахуванням змін </t>
  </si>
  <si>
    <t>Встановлення телефонів особам з інвалідністю I і II груп</t>
  </si>
  <si>
    <t>3172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</si>
</sst>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_-* #,##0.0_р_._-;\-* #,##0.0_р_._-;_-* &quot;-&quot;??_р_._-;_-@_-"/>
    <numFmt numFmtId="188" formatCode="_-* #,##0.0\ _г_р_н_._-;\-* #,##0.0\ _г_р_н_._-;_-* &quot;-&quot;?\ _г_р_н_._-;_-@_-"/>
    <numFmt numFmtId="189" formatCode="#,##0.0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_р_._-;_-@_-"/>
    <numFmt numFmtId="196" formatCode="_-* #,##0.00_р_._-;\-* #,##0.00_р_._-;_-* &quot;-&quot;_р_._-;_-@_-"/>
    <numFmt numFmtId="197" formatCode="_-* #,##0_р_._-;\-* #,##0_р_._-;_-* &quot;-&quot;??_р_._-;_-@_-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9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4" fillId="0" borderId="15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9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88" fontId="0" fillId="0" borderId="0" xfId="0" applyNumberFormat="1" applyAlignment="1">
      <alignment/>
    </xf>
    <xf numFmtId="169" fontId="1" fillId="0" borderId="15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87" fontId="7" fillId="0" borderId="15" xfId="60" applyNumberFormat="1" applyFont="1" applyFill="1" applyBorder="1" applyAlignment="1">
      <alignment horizontal="center" vertical="center"/>
    </xf>
    <xf numFmtId="184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9" fontId="7" fillId="0" borderId="15" xfId="0" applyNumberFormat="1" applyFont="1" applyBorder="1" applyAlignment="1">
      <alignment horizontal="center" vertical="center"/>
    </xf>
    <xf numFmtId="187" fontId="7" fillId="0" borderId="15" xfId="60" applyNumberFormat="1" applyFont="1" applyBorder="1" applyAlignment="1">
      <alignment horizontal="center" vertical="center"/>
    </xf>
    <xf numFmtId="187" fontId="6" fillId="0" borderId="15" xfId="6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69" fontId="1" fillId="33" borderId="15" xfId="0" applyNumberFormat="1" applyFont="1" applyFill="1" applyBorder="1" applyAlignment="1">
      <alignment horizontal="center" vertical="center"/>
    </xf>
    <xf numFmtId="169" fontId="4" fillId="33" borderId="15" xfId="0" applyNumberFormat="1" applyFont="1" applyFill="1" applyBorder="1" applyAlignment="1">
      <alignment horizontal="center" vertical="center"/>
    </xf>
    <xf numFmtId="169" fontId="4" fillId="33" borderId="15" xfId="0" applyNumberFormat="1" applyFont="1" applyFill="1" applyBorder="1" applyAlignment="1">
      <alignment horizontal="center" vertical="center" wrapText="1"/>
    </xf>
    <xf numFmtId="169" fontId="1" fillId="33" borderId="15" xfId="0" applyNumberFormat="1" applyFont="1" applyFill="1" applyBorder="1" applyAlignment="1">
      <alignment horizontal="center" vertical="center"/>
    </xf>
    <xf numFmtId="169" fontId="0" fillId="33" borderId="15" xfId="0" applyNumberFormat="1" applyFont="1" applyFill="1" applyBorder="1" applyAlignment="1">
      <alignment horizontal="center" vertical="center"/>
    </xf>
    <xf numFmtId="16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96" fontId="0" fillId="0" borderId="0" xfId="0" applyNumberFormat="1" applyAlignment="1">
      <alignment/>
    </xf>
    <xf numFmtId="184" fontId="8" fillId="0" borderId="15" xfId="0" applyNumberFormat="1" applyFont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96" fontId="0" fillId="0" borderId="0" xfId="0" applyNumberFormat="1" applyFill="1" applyAlignment="1">
      <alignment/>
    </xf>
    <xf numFmtId="189" fontId="0" fillId="0" borderId="0" xfId="0" applyNumberFormat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83" fontId="0" fillId="0" borderId="0" xfId="0" applyNumberFormat="1" applyAlignment="1">
      <alignment/>
    </xf>
    <xf numFmtId="169" fontId="0" fillId="0" borderId="18" xfId="0" applyNumberFormat="1" applyFont="1" applyBorder="1" applyAlignment="1">
      <alignment horizontal="center" vertical="center"/>
    </xf>
    <xf numFmtId="169" fontId="0" fillId="0" borderId="19" xfId="0" applyNumberFormat="1" applyFont="1" applyBorder="1" applyAlignment="1">
      <alignment horizontal="center" vertical="center"/>
    </xf>
    <xf numFmtId="197" fontId="6" fillId="0" borderId="15" xfId="60" applyNumberFormat="1" applyFont="1" applyFill="1" applyBorder="1" applyAlignment="1" applyProtection="1">
      <alignment horizontal="center" vertical="center"/>
      <protection/>
    </xf>
    <xf numFmtId="196" fontId="0" fillId="33" borderId="0" xfId="0" applyNumberFormat="1" applyFill="1" applyAlignment="1">
      <alignment/>
    </xf>
    <xf numFmtId="0" fontId="4" fillId="0" borderId="0" xfId="0" applyFont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169" fontId="4" fillId="0" borderId="21" xfId="0" applyNumberFormat="1" applyFont="1" applyBorder="1" applyAlignment="1">
      <alignment horizontal="center" vertical="center"/>
    </xf>
    <xf numFmtId="187" fontId="8" fillId="0" borderId="15" xfId="6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69" fontId="10" fillId="33" borderId="15" xfId="0" applyNumberFormat="1" applyFont="1" applyFill="1" applyBorder="1" applyAlignment="1">
      <alignment horizontal="center" vertical="center"/>
    </xf>
    <xf numFmtId="183" fontId="7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63"/>
  <sheetViews>
    <sheetView zoomScalePageLayoutView="0" workbookViewId="0" topLeftCell="A4">
      <pane xSplit="2" ySplit="5" topLeftCell="C45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D26" sqref="D26"/>
    </sheetView>
  </sheetViews>
  <sheetFormatPr defaultColWidth="9.00390625" defaultRowHeight="12.75"/>
  <cols>
    <col min="2" max="2" width="33.00390625" style="0" customWidth="1"/>
    <col min="3" max="3" width="18.875" style="0" customWidth="1"/>
    <col min="4" max="4" width="14.00390625" style="0" customWidth="1"/>
    <col min="5" max="5" width="15.375" style="0" customWidth="1"/>
    <col min="6" max="6" width="13.50390625" style="0" customWidth="1"/>
    <col min="7" max="7" width="9.875" style="0" bestFit="1" customWidth="1"/>
    <col min="8" max="8" width="11.50390625" style="0" customWidth="1"/>
  </cols>
  <sheetData>
    <row r="5" spans="3:7" ht="12.75">
      <c r="C5" s="1" t="s">
        <v>91</v>
      </c>
      <c r="D5" s="1"/>
      <c r="E5" s="1"/>
      <c r="F5" s="1"/>
      <c r="G5" s="1"/>
    </row>
    <row r="6" spans="3:7" ht="12.75">
      <c r="C6" s="1" t="s">
        <v>9</v>
      </c>
      <c r="D6" s="1" t="s">
        <v>36</v>
      </c>
      <c r="E6" s="1"/>
      <c r="F6" s="1"/>
      <c r="G6" s="1"/>
    </row>
    <row r="7" spans="5:8" ht="12.75">
      <c r="E7" t="s">
        <v>19</v>
      </c>
      <c r="H7" t="s">
        <v>24</v>
      </c>
    </row>
    <row r="8" spans="2:8" s="17" customFormat="1" ht="39">
      <c r="B8" s="61" t="s">
        <v>51</v>
      </c>
      <c r="C8" s="61" t="str">
        <f>'Анализ '!B7</f>
        <v>ТКВКБМС</v>
      </c>
      <c r="D8" s="61" t="s">
        <v>96</v>
      </c>
      <c r="E8" s="61" t="s">
        <v>97</v>
      </c>
      <c r="F8" s="61" t="s">
        <v>4</v>
      </c>
      <c r="G8" s="61" t="s">
        <v>94</v>
      </c>
      <c r="H8" s="61" t="s">
        <v>95</v>
      </c>
    </row>
    <row r="9" spans="2:8" s="17" customFormat="1" ht="12.75">
      <c r="B9" s="10"/>
      <c r="C9" s="10"/>
      <c r="D9" s="10"/>
      <c r="E9" s="10"/>
      <c r="F9" s="10"/>
      <c r="G9" s="10"/>
      <c r="H9" s="10"/>
    </row>
    <row r="10" spans="2:8" s="18" customFormat="1" ht="15" customHeight="1">
      <c r="B10" s="31" t="str">
        <f>'Анализ '!A9</f>
        <v>Органи місцевого самоврядування</v>
      </c>
      <c r="C10" s="76" t="str">
        <f>'Анализ '!B9</f>
        <v>0100</v>
      </c>
      <c r="D10" s="36">
        <v>44865.226</v>
      </c>
      <c r="E10" s="35">
        <f>'Анализ '!C9/1000</f>
        <v>47573.95</v>
      </c>
      <c r="F10" s="35">
        <f>'Анализ '!D9/1000</f>
        <v>45525.18287</v>
      </c>
      <c r="G10" s="36">
        <f>F10/E10*100</f>
        <v>95.6935105661817</v>
      </c>
      <c r="H10" s="37">
        <f aca="true" t="shared" si="0" ref="H10:H40">F10/$F$40*100</f>
        <v>13.632741744702875</v>
      </c>
    </row>
    <row r="11" spans="2:8" s="18" customFormat="1" ht="12.75">
      <c r="B11" s="31" t="str">
        <f>'Анализ '!A10</f>
        <v>Освіта</v>
      </c>
      <c r="C11" s="76" t="str">
        <f>'Анализ '!B10</f>
        <v>1000</v>
      </c>
      <c r="D11" s="36">
        <v>144533.689</v>
      </c>
      <c r="E11" s="35">
        <f>'Анализ '!C10/1000</f>
        <v>142627.022</v>
      </c>
      <c r="F11" s="35">
        <f>'Анализ '!D10/1000</f>
        <v>139899.5366</v>
      </c>
      <c r="G11" s="36">
        <f aca="true" t="shared" si="1" ref="G11:G20">F11/E11*100</f>
        <v>98.08767976660131</v>
      </c>
      <c r="H11" s="37">
        <f t="shared" si="0"/>
        <v>41.89360991953787</v>
      </c>
    </row>
    <row r="12" spans="2:8" s="18" customFormat="1" ht="12.75">
      <c r="B12" s="31" t="str">
        <f>'Анализ '!A11</f>
        <v>Охорона здоров"я</v>
      </c>
      <c r="C12" s="76" t="str">
        <f>'Анализ '!B11</f>
        <v>2000</v>
      </c>
      <c r="D12" s="36">
        <v>78501.288</v>
      </c>
      <c r="E12" s="35">
        <f>'Анализ '!C11/1000</f>
        <v>79584.36690000001</v>
      </c>
      <c r="F12" s="35">
        <f>'Анализ '!D11/1000</f>
        <v>79025.11576</v>
      </c>
      <c r="G12" s="36">
        <f t="shared" si="1"/>
        <v>99.29728518076581</v>
      </c>
      <c r="H12" s="37">
        <f t="shared" si="0"/>
        <v>23.664462756310265</v>
      </c>
    </row>
    <row r="13" spans="2:8" s="18" customFormat="1" ht="26.25">
      <c r="B13" s="31" t="str">
        <f>'Анализ '!A12</f>
        <v>Соціальний захист та соціальне забезпечення</v>
      </c>
      <c r="C13" s="76" t="str">
        <f>'Анализ '!B12</f>
        <v>3000</v>
      </c>
      <c r="D13" s="85">
        <f>SUM(D14:D30)</f>
        <v>17602.876</v>
      </c>
      <c r="E13" s="55">
        <f>SUM(E14:E30)</f>
        <v>19408.436</v>
      </c>
      <c r="F13" s="55">
        <f>SUM(F14:F30)</f>
        <v>19014.699150000004</v>
      </c>
      <c r="G13" s="36">
        <f t="shared" si="1"/>
        <v>97.97131077434577</v>
      </c>
      <c r="H13" s="37">
        <f t="shared" si="0"/>
        <v>5.694045943876762</v>
      </c>
    </row>
    <row r="14" spans="2:8" s="69" customFormat="1" ht="12.75">
      <c r="B14" s="32" t="str">
        <f>'Анализ '!A13</f>
        <v>Інші пільги населенню</v>
      </c>
      <c r="C14" s="82" t="str">
        <f>'Анализ '!B13</f>
        <v>3030</v>
      </c>
      <c r="D14" s="54">
        <v>7722.73</v>
      </c>
      <c r="E14" s="81">
        <f>'Анализ '!C13/1000</f>
        <v>6898.13</v>
      </c>
      <c r="F14" s="81">
        <f>'Анализ '!D13/1000</f>
        <v>6887.77416</v>
      </c>
      <c r="G14" s="54">
        <f t="shared" si="1"/>
        <v>99.84987467618035</v>
      </c>
      <c r="H14" s="83">
        <f t="shared" si="0"/>
        <v>2.0625781248864596</v>
      </c>
    </row>
    <row r="15" spans="2:8" s="69" customFormat="1" ht="39">
      <c r="B15" s="32" t="str">
        <f>'Анализ '!A14</f>
        <v>Пільгове медичне обслуговування осіб, які постраждали внаслідок Чорнобильської катастрофи</v>
      </c>
      <c r="C15" s="82" t="str">
        <f>'Анализ '!B14</f>
        <v>3050</v>
      </c>
      <c r="D15" s="54">
        <v>27.6</v>
      </c>
      <c r="E15" s="81">
        <f>'Анализ '!C14/1000</f>
        <v>27.6</v>
      </c>
      <c r="F15" s="81">
        <f>'Анализ '!D14/1000</f>
        <v>20.22605</v>
      </c>
      <c r="G15" s="54">
        <f>F15/E15*100</f>
        <v>73.28278985507247</v>
      </c>
      <c r="H15" s="83">
        <f>F15/$F$40*100</f>
        <v>0.0060567909623302435</v>
      </c>
    </row>
    <row r="16" spans="2:8" s="69" customFormat="1" ht="42.75" customHeight="1">
      <c r="B16" s="32" t="str">
        <f>'Анализ '!A15</f>
        <v>Видатки на поховання учасників бойових дій та осіб з інвалідністю внаслідок війни</v>
      </c>
      <c r="C16" s="82" t="str">
        <f>'Анализ '!B15</f>
        <v>3090</v>
      </c>
      <c r="D16" s="54">
        <v>38.7</v>
      </c>
      <c r="E16" s="81">
        <f>'Анализ '!C15/1000</f>
        <v>38.7</v>
      </c>
      <c r="F16" s="81">
        <f>'Анализ '!D15/1000</f>
        <v>26.25752</v>
      </c>
      <c r="G16" s="54">
        <f>F16/E16*100</f>
        <v>67.84888888888888</v>
      </c>
      <c r="H16" s="83">
        <f>F16/$F$40*100</f>
        <v>0.0078629445605645</v>
      </c>
    </row>
    <row r="17" spans="2:8" s="69" customFormat="1" ht="12.75">
      <c r="B17" s="32" t="str">
        <f>'Анализ '!A16</f>
        <v>Терцентр</v>
      </c>
      <c r="C17" s="82" t="str">
        <f>'Анализ '!B16</f>
        <v>3104</v>
      </c>
      <c r="D17" s="54">
        <v>3198.659</v>
      </c>
      <c r="E17" s="81">
        <f>'Анализ '!C16/1000</f>
        <v>3117.059</v>
      </c>
      <c r="F17" s="81">
        <f>'Анализ '!D16/1000</f>
        <v>3070.79819</v>
      </c>
      <c r="G17" s="54">
        <f t="shared" si="1"/>
        <v>98.51588275999909</v>
      </c>
      <c r="H17" s="83">
        <f t="shared" si="0"/>
        <v>0.9195657443906282</v>
      </c>
    </row>
    <row r="18" spans="2:8" s="69" customFormat="1" ht="26.25">
      <c r="B18" s="32" t="str">
        <f>'Анализ '!A17</f>
        <v>Центр профісіональной реабілітації інвалідов</v>
      </c>
      <c r="C18" s="82" t="str">
        <f>'Анализ '!B17</f>
        <v>3105</v>
      </c>
      <c r="D18" s="54">
        <v>1813.134</v>
      </c>
      <c r="E18" s="81">
        <f>'Анализ '!C17/1000</f>
        <v>1941.594</v>
      </c>
      <c r="F18" s="81">
        <f>'Анализ '!D17/1000</f>
        <v>1857.58934</v>
      </c>
      <c r="G18" s="54">
        <f t="shared" si="1"/>
        <v>95.67341782061543</v>
      </c>
      <c r="H18" s="83">
        <f t="shared" si="0"/>
        <v>0.5562643386243483</v>
      </c>
    </row>
    <row r="19" spans="2:8" s="69" customFormat="1" ht="78.75">
      <c r="B19" s="32" t="str">
        <f>'Анализ '!A18</f>
        <v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v>
      </c>
      <c r="C19" s="82" t="str">
        <f>'Анализ '!B18</f>
        <v>3111</v>
      </c>
      <c r="D19" s="54"/>
      <c r="E19" s="81">
        <f>'Анализ '!C18/1000</f>
        <v>100</v>
      </c>
      <c r="F19" s="81">
        <f>'Анализ '!D18/1000</f>
        <v>100</v>
      </c>
      <c r="G19" s="54">
        <f>F19/E19*100</f>
        <v>100</v>
      </c>
      <c r="H19" s="83">
        <f>F19/$F$40*100</f>
        <v>0.02994549584486463</v>
      </c>
    </row>
    <row r="20" spans="2:8" s="69" customFormat="1" ht="26.25">
      <c r="B20" s="32" t="str">
        <f>'Анализ '!A19</f>
        <v>Інші програми соціального захисту дітей</v>
      </c>
      <c r="C20" s="82" t="str">
        <f>'Анализ '!B19</f>
        <v>3112</v>
      </c>
      <c r="D20" s="54">
        <v>29</v>
      </c>
      <c r="E20" s="81">
        <f>'Анализ '!C19/1000</f>
        <v>29</v>
      </c>
      <c r="F20" s="81">
        <f>'Анализ '!D19/1000</f>
        <v>28.98</v>
      </c>
      <c r="G20" s="54">
        <f t="shared" si="1"/>
        <v>99.93103448275862</v>
      </c>
      <c r="H20" s="83">
        <f t="shared" si="0"/>
        <v>0.00867820469584177</v>
      </c>
    </row>
    <row r="21" spans="2:8" s="69" customFormat="1" ht="12.75">
      <c r="B21" s="32" t="str">
        <f>'Анализ '!A20</f>
        <v>ЦССМ</v>
      </c>
      <c r="C21" s="82" t="str">
        <f>'Анализ '!B20</f>
        <v>3121</v>
      </c>
      <c r="D21" s="54">
        <v>525.524</v>
      </c>
      <c r="E21" s="81">
        <f>'Анализ '!C20/1000</f>
        <v>517.014</v>
      </c>
      <c r="F21" s="81">
        <f>'Анализ '!D20/1000</f>
        <v>449.77421000000004</v>
      </c>
      <c r="G21" s="54">
        <f aca="true" t="shared" si="2" ref="G21:G33">F21/E21*100</f>
        <v>86.99459008846956</v>
      </c>
      <c r="H21" s="83">
        <f t="shared" si="0"/>
        <v>0.13468711736682273</v>
      </c>
    </row>
    <row r="22" spans="2:8" s="69" customFormat="1" ht="12.75">
      <c r="B22" s="32" t="str">
        <f>'Анализ '!A21</f>
        <v>Програми ЦССМ</v>
      </c>
      <c r="C22" s="82" t="str">
        <f>'Анализ '!B21</f>
        <v>3123</v>
      </c>
      <c r="D22" s="54">
        <v>10</v>
      </c>
      <c r="E22" s="81">
        <f>'Анализ '!C21/1000</f>
        <v>10</v>
      </c>
      <c r="F22" s="81">
        <f>'Анализ '!D21/1000</f>
        <v>9.99533</v>
      </c>
      <c r="G22" s="54">
        <f t="shared" si="2"/>
        <v>99.95329999999998</v>
      </c>
      <c r="H22" s="83">
        <f t="shared" si="0"/>
        <v>0.0029931511298305078</v>
      </c>
    </row>
    <row r="23" spans="2:8" s="69" customFormat="1" ht="86.25" customHeight="1">
      <c r="B23" s="32" t="str">
        <f>'Анализ '!A22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C23" s="82" t="str">
        <f>'Анализ '!B22</f>
        <v>3140</v>
      </c>
      <c r="D23" s="54">
        <v>250</v>
      </c>
      <c r="E23" s="81">
        <f>'Анализ '!C22/1000</f>
        <v>2784.537</v>
      </c>
      <c r="F23" s="81">
        <f>'Анализ '!D22/1000</f>
        <v>2765.56983</v>
      </c>
      <c r="G23" s="54">
        <f>F23/E23*100</f>
        <v>99.31883936180414</v>
      </c>
      <c r="H23" s="83">
        <f>F23/$F$40*100</f>
        <v>0.8281635985294797</v>
      </c>
    </row>
    <row r="24" spans="2:8" s="69" customFormat="1" ht="106.5" customHeight="1">
      <c r="B24" s="32" t="str">
        <f>'Анализ '!A23</f>
        <v>Виплата грошової допомоги фізичним  особам</v>
      </c>
      <c r="C24" s="82" t="str">
        <f>'Анализ '!B23</f>
        <v>3160</v>
      </c>
      <c r="D24" s="54">
        <v>810.1</v>
      </c>
      <c r="E24" s="81">
        <f>'Анализ '!C23/1000</f>
        <v>710.1</v>
      </c>
      <c r="F24" s="81">
        <f>'Анализ '!D23/1000</f>
        <v>696.51791</v>
      </c>
      <c r="G24" s="81">
        <f>'Анализ '!E26/1000</f>
        <v>0.09999881403092642</v>
      </c>
      <c r="H24" s="83">
        <f t="shared" si="0"/>
        <v>0.20857574179778798</v>
      </c>
    </row>
    <row r="25" spans="2:8" s="69" customFormat="1" ht="106.5" customHeight="1">
      <c r="B25" s="32" t="str">
        <f>'Анализ '!A24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C25" s="82" t="str">
        <f>'Анализ '!B24</f>
        <v>3171</v>
      </c>
      <c r="D25" s="54">
        <v>18.2</v>
      </c>
      <c r="E25" s="81">
        <f>'Анализ '!C24/1000</f>
        <v>18</v>
      </c>
      <c r="F25" s="81">
        <f>'Анализ '!D24/1000</f>
        <v>17.25805</v>
      </c>
      <c r="G25" s="81">
        <f>'Анализ '!E27/1000</f>
        <v>0.09992582430755767</v>
      </c>
      <c r="H25" s="83">
        <f>F25/$F$40*100</f>
        <v>0.005168008645654661</v>
      </c>
    </row>
    <row r="26" spans="2:8" s="69" customFormat="1" ht="26.25">
      <c r="B26" s="32" t="str">
        <f>'Анализ '!A25</f>
        <v>Встановлення телефонів особам з інвалідністю I і II груп</v>
      </c>
      <c r="C26" s="82" t="str">
        <f>'Анализ '!B25</f>
        <v>3172</v>
      </c>
      <c r="D26" s="54"/>
      <c r="E26" s="81">
        <f>'Анализ '!C25/1000</f>
        <v>0.2</v>
      </c>
      <c r="F26" s="81">
        <f>'Анализ '!D25/1000</f>
        <v>0</v>
      </c>
      <c r="G26" s="81">
        <f>'Анализ '!E28/1000</f>
        <v>0.09772369314977364</v>
      </c>
      <c r="H26" s="83">
        <f>F26/$F$40*100</f>
        <v>0</v>
      </c>
    </row>
    <row r="27" spans="2:8" s="69" customFormat="1" ht="105">
      <c r="B27" s="32" t="str">
        <f>'Анализ '!A26</f>
        <v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v>
      </c>
      <c r="C27" s="82" t="str">
        <f>'Анализ '!B26</f>
        <v>3180</v>
      </c>
      <c r="D27" s="54">
        <v>35.1</v>
      </c>
      <c r="E27" s="81">
        <f>'Анализ '!C26/1000</f>
        <v>21.923</v>
      </c>
      <c r="F27" s="81">
        <f>'Анализ '!D26/1000</f>
        <v>21.92274</v>
      </c>
      <c r="G27" s="54">
        <f t="shared" si="2"/>
        <v>99.99881403092644</v>
      </c>
      <c r="H27" s="83">
        <f t="shared" si="0"/>
        <v>0.0065648731957804775</v>
      </c>
    </row>
    <row r="28" spans="2:8" s="69" customFormat="1" ht="12.75">
      <c r="B28" s="32" t="str">
        <f>'Анализ '!A27</f>
        <v>Рада ветеранів</v>
      </c>
      <c r="C28" s="82" t="str">
        <f>'Анализ '!B27</f>
        <v>3192</v>
      </c>
      <c r="D28" s="54">
        <v>663.058</v>
      </c>
      <c r="E28" s="81">
        <f>'Анализ '!C27/1000</f>
        <v>667.348</v>
      </c>
      <c r="F28" s="81">
        <f>'Анализ '!D27/1000</f>
        <v>666.85299</v>
      </c>
      <c r="G28" s="54">
        <f>F28/E28*100</f>
        <v>99.92582430755768</v>
      </c>
      <c r="H28" s="83">
        <f t="shared" si="0"/>
        <v>0.19969243441180554</v>
      </c>
    </row>
    <row r="29" spans="2:8" s="69" customFormat="1" ht="39">
      <c r="B29" s="32" t="str">
        <f>'Анализ '!A28</f>
        <v>Забезпечення діяльності інших закладів у сфері соціального захисту і соціального забезпечення</v>
      </c>
      <c r="C29" s="82" t="str">
        <f>'Анализ '!B28</f>
        <v>3241</v>
      </c>
      <c r="D29" s="54">
        <v>1806.071</v>
      </c>
      <c r="E29" s="81">
        <f>'Анализ '!C28/1000</f>
        <v>1767.781</v>
      </c>
      <c r="F29" s="81">
        <f>'Анализ '!D28/1000</f>
        <v>1727.5408799999998</v>
      </c>
      <c r="G29" s="54">
        <f>F29/E29*100</f>
        <v>97.72369314977364</v>
      </c>
      <c r="H29" s="83">
        <f t="shared" si="0"/>
        <v>0.5173206824387379</v>
      </c>
    </row>
    <row r="30" spans="2:8" s="69" customFormat="1" ht="26.25">
      <c r="B30" s="32" t="str">
        <f>'Анализ '!A29</f>
        <v> Інші заходи у сфері соціального захисту і соціального забезпечення</v>
      </c>
      <c r="C30" s="82" t="str">
        <f>'Анализ '!B29</f>
        <v>3242</v>
      </c>
      <c r="D30" s="54">
        <v>655</v>
      </c>
      <c r="E30" s="81">
        <f>'Анализ '!C29/1000</f>
        <v>759.45</v>
      </c>
      <c r="F30" s="81">
        <f>'Анализ '!D29/1000</f>
        <v>667.64195</v>
      </c>
      <c r="G30" s="54">
        <f t="shared" si="2"/>
        <v>87.91124497991967</v>
      </c>
      <c r="H30" s="83">
        <f t="shared" si="0"/>
        <v>0.19992869239582317</v>
      </c>
    </row>
    <row r="31" spans="2:8" s="18" customFormat="1" ht="12.75">
      <c r="B31" s="31" t="str">
        <f>'Анализ '!A30</f>
        <v>Культура</v>
      </c>
      <c r="C31" s="76" t="str">
        <f>'Анализ '!B30</f>
        <v>4000</v>
      </c>
      <c r="D31" s="36">
        <v>9724.933</v>
      </c>
      <c r="E31" s="35">
        <f>'Анализ '!C30/1000</f>
        <v>11134.68</v>
      </c>
      <c r="F31" s="35">
        <f>'Анализ '!D30/1000</f>
        <v>10718.60567</v>
      </c>
      <c r="G31" s="36">
        <f t="shared" si="2"/>
        <v>96.26325740838534</v>
      </c>
      <c r="H31" s="37">
        <f t="shared" si="0"/>
        <v>3.209739615537275</v>
      </c>
    </row>
    <row r="32" spans="2:8" s="18" customFormat="1" ht="12.75">
      <c r="B32" s="31" t="str">
        <f>'Анализ '!A31</f>
        <v>Фізична культура і спорт</v>
      </c>
      <c r="C32" s="76" t="str">
        <f>'Анализ '!B31</f>
        <v>5000</v>
      </c>
      <c r="D32" s="36">
        <v>4683.457</v>
      </c>
      <c r="E32" s="35">
        <f>'Анализ '!C31/1000</f>
        <v>5295.824</v>
      </c>
      <c r="F32" s="35">
        <f>'Анализ '!D31/1000</f>
        <v>5052.26897</v>
      </c>
      <c r="G32" s="36">
        <f t="shared" si="2"/>
        <v>95.4009984093127</v>
      </c>
      <c r="H32" s="37">
        <f t="shared" si="0"/>
        <v>1.512926994482735</v>
      </c>
    </row>
    <row r="33" spans="2:8" s="18" customFormat="1" ht="26.25">
      <c r="B33" s="31" t="str">
        <f>'Анализ '!A32</f>
        <v>Житлове та комунальне господарство</v>
      </c>
      <c r="C33" s="76" t="str">
        <f>'Анализ '!B32</f>
        <v>6000</v>
      </c>
      <c r="D33" s="36">
        <v>17899.586</v>
      </c>
      <c r="E33" s="35">
        <f>'Анализ '!C32/1000</f>
        <v>22129.205</v>
      </c>
      <c r="F33" s="35">
        <f>'Анализ '!D32/1000</f>
        <v>21118.711870000003</v>
      </c>
      <c r="G33" s="36">
        <f t="shared" si="2"/>
        <v>95.4336672736323</v>
      </c>
      <c r="H33" s="37">
        <f t="shared" si="0"/>
        <v>6.324102985519785</v>
      </c>
    </row>
    <row r="34" spans="2:8" s="18" customFormat="1" ht="12.75">
      <c r="B34" s="31" t="str">
        <f>'Анализ '!A33</f>
        <v>Проведення заходів із землеустрою</v>
      </c>
      <c r="C34" s="76" t="str">
        <f>'Анализ '!B33</f>
        <v>7130</v>
      </c>
      <c r="D34" s="36">
        <v>150</v>
      </c>
      <c r="E34" s="35">
        <f>'Анализ '!C33/1000</f>
        <v>150</v>
      </c>
      <c r="F34" s="35">
        <f>'Анализ '!D33/1000</f>
        <v>0</v>
      </c>
      <c r="G34" s="36">
        <f>F34/E34*100</f>
        <v>0</v>
      </c>
      <c r="H34" s="37">
        <f>F34/$F$40*100</f>
        <v>0</v>
      </c>
    </row>
    <row r="35" spans="2:8" s="18" customFormat="1" ht="24" customHeight="1">
      <c r="B35" s="31" t="str">
        <f>'Анализ '!A34</f>
        <v>Будівництво та регіональний розвиток</v>
      </c>
      <c r="C35" s="76" t="str">
        <f>'Анализ '!B34</f>
        <v>7300</v>
      </c>
      <c r="D35" s="36">
        <v>24</v>
      </c>
      <c r="E35" s="35">
        <f>'Анализ '!C34/1000</f>
        <v>24</v>
      </c>
      <c r="F35" s="35">
        <f>'Анализ '!D34/1000</f>
        <v>24</v>
      </c>
      <c r="G35" s="36">
        <f>F35/E35*100</f>
        <v>100</v>
      </c>
      <c r="H35" s="37">
        <f t="shared" si="0"/>
        <v>0.007186919002767511</v>
      </c>
    </row>
    <row r="36" spans="2:8" s="18" customFormat="1" ht="39">
      <c r="B36" s="31" t="str">
        <f>'Анализ '!A35</f>
        <v>Транспорт та транспортна інфраструктура, дорожнє господарство</v>
      </c>
      <c r="C36" s="76" t="str">
        <f>'Анализ '!B35</f>
        <v>7400</v>
      </c>
      <c r="D36" s="36">
        <v>8146.954</v>
      </c>
      <c r="E36" s="35">
        <f>'Анализ '!C35/1000</f>
        <v>11000.174</v>
      </c>
      <c r="F36" s="35">
        <f>'Анализ '!D35/1000</f>
        <v>10686.41476</v>
      </c>
      <c r="G36" s="36">
        <f>F36/E36*100</f>
        <v>97.1476883911109</v>
      </c>
      <c r="H36" s="37">
        <f t="shared" si="0"/>
        <v>3.2000998879208007</v>
      </c>
    </row>
    <row r="37" spans="2:8" s="18" customFormat="1" ht="24.75" customHeight="1">
      <c r="B37" s="31" t="str">
        <f>'Анализ '!A36</f>
        <v>Захист населення і територій від надзвичайних ситуацій техногенного та природного характеру</v>
      </c>
      <c r="C37" s="76" t="str">
        <f>'Анализ '!B36</f>
        <v>8100</v>
      </c>
      <c r="D37" s="36">
        <v>20</v>
      </c>
      <c r="E37" s="35">
        <f>'Анализ '!C36/1000</f>
        <v>120</v>
      </c>
      <c r="F37" s="35">
        <f>'Анализ '!D36/1000</f>
        <v>99.882</v>
      </c>
      <c r="G37" s="36">
        <f>F37/E37*100</f>
        <v>83.235</v>
      </c>
      <c r="H37" s="37">
        <f t="shared" si="0"/>
        <v>0.02991016015976769</v>
      </c>
    </row>
    <row r="38" spans="2:8" s="18" customFormat="1" ht="26.25">
      <c r="B38" s="31" t="str">
        <f>'Анализ '!A37</f>
        <v>Охорона навколишнього природного середовища</v>
      </c>
      <c r="C38" s="76" t="str">
        <f>'Анализ '!B37</f>
        <v>8300</v>
      </c>
      <c r="D38" s="36"/>
      <c r="E38" s="35">
        <f>'Анализ '!C37/1000</f>
        <v>0</v>
      </c>
      <c r="F38" s="35">
        <f>'Анализ '!D37/1000</f>
        <v>0</v>
      </c>
      <c r="G38" s="36" t="e">
        <f>F38/E38*100</f>
        <v>#DIV/0!</v>
      </c>
      <c r="H38" s="37">
        <f t="shared" si="0"/>
        <v>0</v>
      </c>
    </row>
    <row r="39" spans="2:8" s="18" customFormat="1" ht="12.75">
      <c r="B39" s="31" t="str">
        <f>'Анализ '!A38</f>
        <v>Міжбюджетні трансферти</v>
      </c>
      <c r="C39" s="76" t="str">
        <f>'Анализ '!B38</f>
        <v>9000</v>
      </c>
      <c r="D39" s="36">
        <v>3208.571</v>
      </c>
      <c r="E39" s="35">
        <f>'Анализ '!C38/1000</f>
        <v>3042.461</v>
      </c>
      <c r="F39" s="35">
        <f>'Анализ '!D38/1000</f>
        <v>2775.61967</v>
      </c>
      <c r="G39" s="36"/>
      <c r="H39" s="37">
        <f t="shared" si="0"/>
        <v>0.8311730729490954</v>
      </c>
    </row>
    <row r="40" spans="2:8" s="17" customFormat="1" ht="12.75">
      <c r="B40" s="31" t="str">
        <f>'Анализ '!A39</f>
        <v>Итого </v>
      </c>
      <c r="C40" s="34"/>
      <c r="D40" s="36">
        <f>SUM(D31:D39)+D10+D11+D12+D13</f>
        <v>329360.58</v>
      </c>
      <c r="E40" s="36">
        <f>SUM(E31:E39)+E10+E11+E12+E13</f>
        <v>342090.1189</v>
      </c>
      <c r="F40" s="36">
        <f>SUM(F31:F39)+F10+F11+F12+F13</f>
        <v>333940.03732</v>
      </c>
      <c r="G40" s="36">
        <f>F40/E40*100</f>
        <v>97.61756299591265</v>
      </c>
      <c r="H40" s="37">
        <f t="shared" si="0"/>
        <v>100</v>
      </c>
    </row>
    <row r="41" spans="2:8" s="17" customFormat="1" ht="12.75">
      <c r="B41" s="31"/>
      <c r="C41" s="34"/>
      <c r="D41" s="38"/>
      <c r="E41" s="39"/>
      <c r="F41" s="39"/>
      <c r="G41" s="36"/>
      <c r="H41" s="37"/>
    </row>
    <row r="42" spans="2:8" s="17" customFormat="1" ht="52.5">
      <c r="B42" s="31" t="str">
        <f>'Анализ '!A41</f>
        <v>Видатки на соціальний захист населення , що здійснюються за рахунок коштів з державної субвенції</v>
      </c>
      <c r="C42" s="34"/>
      <c r="D42" s="36">
        <f>SUM(D43:D47)</f>
        <v>217627.4</v>
      </c>
      <c r="E42" s="36">
        <f>SUM(E43:E47)</f>
        <v>172328.93174</v>
      </c>
      <c r="F42" s="36">
        <f>SUM(F43:F47)</f>
        <v>155268.85579</v>
      </c>
      <c r="G42" s="36">
        <f aca="true" t="shared" si="3" ref="G42:G47">F42/E42*100</f>
        <v>90.100283348974</v>
      </c>
      <c r="H42" s="78">
        <f>H43+H44+H46++H47</f>
        <v>99.44121649793476</v>
      </c>
    </row>
    <row r="43" spans="2:8" s="17" customFormat="1" ht="39">
      <c r="B43" s="31" t="str">
        <f>'Анализ '!A42</f>
        <v>Пільги окремих категорям населення на оплату житлово - комунальних послуг</v>
      </c>
      <c r="C43" s="76" t="str">
        <f>'Анализ '!B42</f>
        <v>3011</v>
      </c>
      <c r="D43" s="38">
        <v>5300</v>
      </c>
      <c r="E43" s="42">
        <f>'Анализ '!C42/1000</f>
        <v>8761.33725</v>
      </c>
      <c r="F43" s="42">
        <f>'Анализ '!D42/1000</f>
        <v>8758.84676</v>
      </c>
      <c r="G43" s="38">
        <f t="shared" si="3"/>
        <v>99.9715740881907</v>
      </c>
      <c r="H43" s="38">
        <f>F43/F42*100</f>
        <v>5.641084115314327</v>
      </c>
    </row>
    <row r="44" spans="2:8" s="17" customFormat="1" ht="39">
      <c r="B44" s="31" t="str">
        <f>'Анализ '!A43</f>
        <v>Субсидії населенню на відшкодування витрат на оплату житлово - комунальних послуг</v>
      </c>
      <c r="C44" s="76" t="str">
        <f>'Анализ '!B43</f>
        <v>3012</v>
      </c>
      <c r="D44" s="38">
        <v>94907.4</v>
      </c>
      <c r="E44" s="42">
        <f>'Анализ '!C43/1000</f>
        <v>46413.19449</v>
      </c>
      <c r="F44" s="42">
        <f>'Анализ '!D43/1000</f>
        <v>46267.99429</v>
      </c>
      <c r="G44" s="38">
        <f t="shared" si="3"/>
        <v>99.68715749563137</v>
      </c>
      <c r="H44" s="38">
        <f>F44/F42*100</f>
        <v>29.79863157655849</v>
      </c>
    </row>
    <row r="45" spans="2:8" s="17" customFormat="1" ht="39">
      <c r="B45" s="31" t="str">
        <f>'Анализ '!A44</f>
        <v>Пільги та субсидії населенню на придбання твердого палива та скрапленого газу</v>
      </c>
      <c r="C45" s="76" t="str">
        <f>'Анализ '!B44</f>
        <v>3020</v>
      </c>
      <c r="D45" s="38">
        <v>1358.4</v>
      </c>
      <c r="E45" s="42">
        <f>'Анализ '!C44/1000</f>
        <v>1358.4</v>
      </c>
      <c r="F45" s="42">
        <f>'Анализ '!D44/1000</f>
        <v>867.61675</v>
      </c>
      <c r="G45" s="38">
        <f>F45/E45*100</f>
        <v>63.8704910188457</v>
      </c>
      <c r="H45" s="38">
        <f>F45/F42*100</f>
        <v>0.558783502065247</v>
      </c>
    </row>
    <row r="46" spans="2:8" s="17" customFormat="1" ht="105">
      <c r="B46" s="31" t="str">
        <f>'Анализ '!A45</f>
        <v>Виплата допомоги сім`ям з дітьми, малозабезпеченим сім`ям, інвалідам з дитинства, дітям-інвалідам, тимчасової ержавної допомоги дітям та допомоги по догляду за інвалідами I чи II групи внаслідок психічного захворювання</v>
      </c>
      <c r="C46" s="76" t="str">
        <f>'Анализ '!B45</f>
        <v>3040, 3080</v>
      </c>
      <c r="D46" s="38">
        <v>113996.7</v>
      </c>
      <c r="E46" s="42">
        <f>'Анализ '!C45/1000</f>
        <v>113996.7</v>
      </c>
      <c r="F46" s="42">
        <f>'Анализ '!D45/1000</f>
        <v>97605.12093</v>
      </c>
      <c r="G46" s="38">
        <f t="shared" si="3"/>
        <v>85.62100563437363</v>
      </c>
      <c r="H46" s="38">
        <f>F46/F42*100</f>
        <v>62.862008245884304</v>
      </c>
    </row>
    <row r="47" spans="2:8" s="17" customFormat="1" ht="26.25">
      <c r="B47" s="31" t="str">
        <f>'Анализ '!A46</f>
        <v>Дитячі будинки (в т.ч. сімейного типу, прийомні сім’ї)</v>
      </c>
      <c r="C47" s="76" t="str">
        <f>'Анализ '!B46</f>
        <v>3230</v>
      </c>
      <c r="D47" s="56">
        <v>2064.9</v>
      </c>
      <c r="E47" s="42">
        <f>'Анализ '!C46/1000</f>
        <v>1799.3</v>
      </c>
      <c r="F47" s="42">
        <f>'Анализ '!D46/1000</f>
        <v>1769.2770600000001</v>
      </c>
      <c r="G47" s="38">
        <f t="shared" si="3"/>
        <v>98.33140999277498</v>
      </c>
      <c r="H47" s="38">
        <f>F47/F42*100</f>
        <v>1.139492560177641</v>
      </c>
    </row>
    <row r="48" spans="2:8" s="17" customFormat="1" ht="12.75">
      <c r="B48" s="34" t="s">
        <v>8</v>
      </c>
      <c r="C48" s="34"/>
      <c r="D48" s="36">
        <f>D40+D42</f>
        <v>546987.98</v>
      </c>
      <c r="E48" s="40">
        <f>E40+E42</f>
        <v>514419.05064000003</v>
      </c>
      <c r="F48" s="40">
        <f>F40+F42</f>
        <v>489208.89311</v>
      </c>
      <c r="G48" s="36">
        <f>F48/E48*100</f>
        <v>95.09929550652615</v>
      </c>
      <c r="H48" s="34"/>
    </row>
    <row r="49" spans="2:8" s="17" customFormat="1" ht="12.75">
      <c r="B49" s="34"/>
      <c r="C49" s="34"/>
      <c r="D49" s="36"/>
      <c r="E49" s="41"/>
      <c r="F49" s="35"/>
      <c r="G49" s="36"/>
      <c r="H49" s="34"/>
    </row>
    <row r="50" spans="2:8" s="17" customFormat="1" ht="12.75">
      <c r="B50" s="34" t="s">
        <v>11</v>
      </c>
      <c r="C50" s="34"/>
      <c r="D50" s="36">
        <v>30655.138</v>
      </c>
      <c r="E50" s="41">
        <f>'Анализ '!H47/1000</f>
        <v>108652.66385</v>
      </c>
      <c r="F50" s="41">
        <f>'Анализ '!I47/1000</f>
        <v>81090.01247</v>
      </c>
      <c r="G50" s="36"/>
      <c r="H50" s="34"/>
    </row>
    <row r="51" spans="2:8" ht="12.75">
      <c r="B51" s="39" t="s">
        <v>35</v>
      </c>
      <c r="C51" s="39"/>
      <c r="D51" s="39"/>
      <c r="E51" s="38">
        <f>'Анализ '!H41/1000</f>
        <v>0</v>
      </c>
      <c r="F51" s="38">
        <f>'Анализ '!I41/1000</f>
        <v>0</v>
      </c>
      <c r="G51" s="39"/>
      <c r="H51" s="39"/>
    </row>
    <row r="53" spans="2:6" ht="12.75">
      <c r="B53" t="s">
        <v>17</v>
      </c>
      <c r="D53" s="57"/>
      <c r="F53" t="s">
        <v>88</v>
      </c>
    </row>
    <row r="54" spans="5:6" ht="12.75">
      <c r="E54" s="26"/>
      <c r="F54" s="26"/>
    </row>
    <row r="55" spans="5:6" ht="12.75">
      <c r="E55" s="27"/>
      <c r="F55" s="27"/>
    </row>
    <row r="56" spans="2:6" ht="12.75">
      <c r="B56" s="16"/>
      <c r="D56" s="64"/>
      <c r="E56" s="59"/>
      <c r="F56" s="59"/>
    </row>
    <row r="57" ht="12.75">
      <c r="D57" s="64"/>
    </row>
    <row r="58" ht="12.75">
      <c r="D58" s="57"/>
    </row>
    <row r="63" ht="12.75">
      <c r="B63" s="16"/>
    </row>
  </sheetData>
  <sheetProtection/>
  <printOptions/>
  <pageMargins left="0.75" right="0.17" top="0.38" bottom="0.31" header="0.5" footer="0.5"/>
  <pageSetup horizontalDpi="600" verticalDpi="600" orientation="portrait" paperSize="9" scale="54" r:id="rId1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S65"/>
  <sheetViews>
    <sheetView tabSelected="1" zoomScalePageLayoutView="0" workbookViewId="0" topLeftCell="A3">
      <pane xSplit="2" ySplit="5" topLeftCell="C42" activePane="bottomRight" state="frozen"/>
      <selection pane="topLeft" activeCell="A3" sqref="A3"/>
      <selection pane="topRight" activeCell="C3" sqref="C3"/>
      <selection pane="bottomLeft" activeCell="A9" sqref="A9"/>
      <selection pane="bottomRight" activeCell="C52" sqref="C52:I52"/>
    </sheetView>
  </sheetViews>
  <sheetFormatPr defaultColWidth="9.00390625" defaultRowHeight="12.75"/>
  <cols>
    <col min="1" max="1" width="33.375" style="0" customWidth="1"/>
    <col min="2" max="2" width="17.125" style="0" customWidth="1"/>
    <col min="3" max="3" width="18.375" style="0" customWidth="1"/>
    <col min="4" max="4" width="18.125" style="0" customWidth="1"/>
    <col min="5" max="5" width="9.375" style="0" bestFit="1" customWidth="1"/>
    <col min="6" max="6" width="16.375" style="52" customWidth="1"/>
    <col min="7" max="7" width="15.625" style="0" bestFit="1" customWidth="1"/>
    <col min="8" max="8" width="17.625" style="0" customWidth="1"/>
    <col min="9" max="9" width="16.125" style="0" customWidth="1"/>
    <col min="10" max="10" width="9.625" style="0" customWidth="1"/>
    <col min="11" max="11" width="20.00390625" style="52" customWidth="1"/>
    <col min="12" max="12" width="15.625" style="8" customWidth="1"/>
    <col min="13" max="13" width="18.00390625" style="0" customWidth="1"/>
    <col min="14" max="14" width="18.875" style="0" customWidth="1"/>
    <col min="15" max="15" width="9.625" style="0" customWidth="1"/>
    <col min="16" max="16" width="18.125" style="52" customWidth="1"/>
    <col min="17" max="17" width="15.625" style="0" bestFit="1" customWidth="1"/>
    <col min="18" max="18" width="13.125" style="0" bestFit="1" customWidth="1"/>
  </cols>
  <sheetData>
    <row r="4" spans="2:7" ht="12.75">
      <c r="B4" s="1"/>
      <c r="C4" s="1"/>
      <c r="D4" s="1" t="s">
        <v>89</v>
      </c>
      <c r="E4" s="1"/>
      <c r="F4" s="43"/>
      <c r="G4" s="1"/>
    </row>
    <row r="5" spans="2:12" ht="12.75">
      <c r="B5" s="1"/>
      <c r="C5" s="1"/>
      <c r="D5" s="1"/>
      <c r="E5" s="1" t="s">
        <v>3</v>
      </c>
      <c r="F5" s="43"/>
      <c r="G5" s="1"/>
      <c r="L5" t="s">
        <v>15</v>
      </c>
    </row>
    <row r="6" spans="1:17" ht="12.75">
      <c r="A6" s="3"/>
      <c r="B6" s="3"/>
      <c r="C6" s="5" t="s">
        <v>12</v>
      </c>
      <c r="D6" s="6"/>
      <c r="E6" s="7"/>
      <c r="F6" s="44"/>
      <c r="G6" s="7"/>
      <c r="H6" s="5" t="s">
        <v>13</v>
      </c>
      <c r="I6" s="6"/>
      <c r="J6" s="7"/>
      <c r="K6" s="44"/>
      <c r="L6" s="9"/>
      <c r="M6" s="5" t="s">
        <v>14</v>
      </c>
      <c r="N6" s="6"/>
      <c r="O6" s="7"/>
      <c r="P6" s="44"/>
      <c r="Q6" s="4"/>
    </row>
    <row r="7" spans="1:17" ht="51" customHeight="1">
      <c r="A7" s="62" t="s">
        <v>51</v>
      </c>
      <c r="B7" s="62" t="s">
        <v>50</v>
      </c>
      <c r="C7" s="61" t="s">
        <v>97</v>
      </c>
      <c r="D7" s="61" t="s">
        <v>26</v>
      </c>
      <c r="E7" s="61" t="s">
        <v>16</v>
      </c>
      <c r="F7" s="60" t="s">
        <v>25</v>
      </c>
      <c r="G7" s="63" t="s">
        <v>90</v>
      </c>
      <c r="H7" s="61" t="s">
        <v>97</v>
      </c>
      <c r="I7" s="61" t="s">
        <v>26</v>
      </c>
      <c r="J7" s="61" t="s">
        <v>16</v>
      </c>
      <c r="K7" s="60" t="s">
        <v>25</v>
      </c>
      <c r="L7" s="63" t="s">
        <v>90</v>
      </c>
      <c r="M7" s="61" t="s">
        <v>97</v>
      </c>
      <c r="N7" s="61" t="s">
        <v>26</v>
      </c>
      <c r="O7" s="61" t="s">
        <v>16</v>
      </c>
      <c r="P7" s="60" t="s">
        <v>25</v>
      </c>
      <c r="Q7" s="63" t="s">
        <v>90</v>
      </c>
    </row>
    <row r="8" spans="1:17" ht="12.75">
      <c r="A8" s="2"/>
      <c r="B8" s="2"/>
      <c r="C8" s="2"/>
      <c r="D8" s="2"/>
      <c r="E8" s="2"/>
      <c r="F8" s="45"/>
      <c r="G8" s="2"/>
      <c r="H8" s="2"/>
      <c r="I8" s="2"/>
      <c r="J8" s="2"/>
      <c r="K8" s="45"/>
      <c r="L8" s="10"/>
      <c r="M8" s="2"/>
      <c r="N8" s="2"/>
      <c r="O8" s="2"/>
      <c r="P8" s="45"/>
      <c r="Q8" s="2"/>
    </row>
    <row r="9" spans="1:19" s="15" customFormat="1" ht="12.75">
      <c r="A9" s="31" t="s">
        <v>44</v>
      </c>
      <c r="B9" s="70" t="s">
        <v>39</v>
      </c>
      <c r="C9" s="28">
        <v>47573950</v>
      </c>
      <c r="D9" s="13">
        <v>45525182.87</v>
      </c>
      <c r="E9" s="13">
        <f>D9/C9*100</f>
        <v>95.6935105661817</v>
      </c>
      <c r="F9" s="46">
        <v>34522504.95</v>
      </c>
      <c r="G9" s="13">
        <f>D9/F9*100</f>
        <v>131.87103003080313</v>
      </c>
      <c r="H9" s="13">
        <v>7387423.17</v>
      </c>
      <c r="I9" s="13">
        <v>6493172.26</v>
      </c>
      <c r="J9" s="13">
        <f>I9/H9*100</f>
        <v>87.8949548520313</v>
      </c>
      <c r="K9" s="46">
        <v>9490270.55</v>
      </c>
      <c r="L9" s="13">
        <f>I9/K9*100</f>
        <v>68.4192534426745</v>
      </c>
      <c r="M9" s="13">
        <f aca="true" t="shared" si="0" ref="M9:N12">C9+H9</f>
        <v>54961373.17</v>
      </c>
      <c r="N9" s="13">
        <f>D9+I9</f>
        <v>52018355.129999995</v>
      </c>
      <c r="O9" s="13">
        <f>N9/M9*100</f>
        <v>94.64529746937542</v>
      </c>
      <c r="P9" s="46">
        <f>F9+K9</f>
        <v>44012775.5</v>
      </c>
      <c r="Q9" s="13">
        <f>N9/P9*100</f>
        <v>118.18921787834078</v>
      </c>
      <c r="R9" s="21"/>
      <c r="S9" s="21"/>
    </row>
    <row r="10" spans="1:19" s="15" customFormat="1" ht="12.75">
      <c r="A10" s="31" t="s">
        <v>5</v>
      </c>
      <c r="B10" s="70" t="s">
        <v>40</v>
      </c>
      <c r="C10" s="28">
        <v>142627022</v>
      </c>
      <c r="D10" s="28">
        <v>139899536.6</v>
      </c>
      <c r="E10" s="13">
        <f>D10/C10*100</f>
        <v>98.08767976660131</v>
      </c>
      <c r="F10" s="46">
        <v>119578338.06</v>
      </c>
      <c r="G10" s="13">
        <f>D10/F10*100</f>
        <v>116.99404663895191</v>
      </c>
      <c r="H10" s="13">
        <v>30835826.52</v>
      </c>
      <c r="I10" s="13">
        <v>29955564.86</v>
      </c>
      <c r="J10" s="13">
        <f>I10/H10*100</f>
        <v>97.14532814799348</v>
      </c>
      <c r="K10" s="46">
        <v>15690249.71</v>
      </c>
      <c r="L10" s="13">
        <f>I10/K10*100</f>
        <v>190.9183436443855</v>
      </c>
      <c r="M10" s="13">
        <f t="shared" si="0"/>
        <v>173462848.52</v>
      </c>
      <c r="N10" s="13">
        <f t="shared" si="0"/>
        <v>169855101.45999998</v>
      </c>
      <c r="O10" s="13">
        <f>N10/M10*100</f>
        <v>97.9201615269312</v>
      </c>
      <c r="P10" s="46">
        <f aca="true" t="shared" si="1" ref="P10:P38">F10+K10</f>
        <v>135268587.77</v>
      </c>
      <c r="Q10" s="13">
        <f>N10/P10*100</f>
        <v>125.56876970491342</v>
      </c>
      <c r="R10" s="21"/>
      <c r="S10" s="21"/>
    </row>
    <row r="11" spans="1:19" s="15" customFormat="1" ht="12.75">
      <c r="A11" s="31" t="s">
        <v>6</v>
      </c>
      <c r="B11" s="70" t="s">
        <v>41</v>
      </c>
      <c r="C11" s="28">
        <v>79584366.9</v>
      </c>
      <c r="D11" s="13">
        <v>79025115.76</v>
      </c>
      <c r="E11" s="13">
        <f>D11/C11*100</f>
        <v>99.29728518076583</v>
      </c>
      <c r="F11" s="46">
        <v>78985147.2</v>
      </c>
      <c r="G11" s="13">
        <f>D11/F11*100</f>
        <v>100.05060262773048</v>
      </c>
      <c r="H11" s="13">
        <v>15654195.38</v>
      </c>
      <c r="I11" s="13">
        <v>9600077.16</v>
      </c>
      <c r="J11" s="13">
        <f>I11/H11*100</f>
        <v>61.32590610351766</v>
      </c>
      <c r="K11" s="46">
        <v>9092254.79</v>
      </c>
      <c r="L11" s="13">
        <f>I11/K11*100</f>
        <v>105.58521930730014</v>
      </c>
      <c r="M11" s="13">
        <f t="shared" si="0"/>
        <v>95238562.28</v>
      </c>
      <c r="N11" s="13">
        <f t="shared" si="0"/>
        <v>88625192.92</v>
      </c>
      <c r="O11" s="13">
        <f>N11/M11*100</f>
        <v>93.05599622497787</v>
      </c>
      <c r="P11" s="46">
        <f t="shared" si="1"/>
        <v>88077401.99000001</v>
      </c>
      <c r="Q11" s="13">
        <f>N11/P11*100</f>
        <v>100.62194265228462</v>
      </c>
      <c r="R11" s="21"/>
      <c r="S11" s="21"/>
    </row>
    <row r="12" spans="1:19" s="15" customFormat="1" ht="26.25">
      <c r="A12" s="31" t="s">
        <v>28</v>
      </c>
      <c r="B12" s="70" t="s">
        <v>42</v>
      </c>
      <c r="C12" s="28">
        <f>SUM(C13:C29)</f>
        <v>19408436</v>
      </c>
      <c r="D12" s="28">
        <f>SUM(D13:D29)</f>
        <v>19014699.150000002</v>
      </c>
      <c r="E12" s="13">
        <f>D12/C12*100</f>
        <v>97.97131077434577</v>
      </c>
      <c r="F12" s="46">
        <f>SUM(F13:F29)</f>
        <v>13815442.1</v>
      </c>
      <c r="G12" s="13">
        <f>D12/F12*100</f>
        <v>137.63366392741062</v>
      </c>
      <c r="H12" s="28">
        <f>SUM(H13:H29)</f>
        <v>838186.16</v>
      </c>
      <c r="I12" s="28">
        <f>SUM(I13:I29)</f>
        <v>614513.4099999999</v>
      </c>
      <c r="J12" s="13">
        <f>I12/H12*100</f>
        <v>73.31466914223445</v>
      </c>
      <c r="K12" s="46">
        <f>SUM(K13:K29)</f>
        <v>252867.16</v>
      </c>
      <c r="L12" s="13">
        <f>I12/K12*100</f>
        <v>243.01827489184436</v>
      </c>
      <c r="M12" s="28">
        <f>SUM(M13:M29)</f>
        <v>20246622.16</v>
      </c>
      <c r="N12" s="13">
        <f t="shared" si="0"/>
        <v>19629212.560000002</v>
      </c>
      <c r="O12" s="13">
        <f>N12/M12*100</f>
        <v>96.950555035201</v>
      </c>
      <c r="P12" s="46">
        <f t="shared" si="1"/>
        <v>14068309.26</v>
      </c>
      <c r="Q12" s="13">
        <f>N12/P12*100</f>
        <v>139.52787216450488</v>
      </c>
      <c r="R12" s="21"/>
      <c r="S12" s="21"/>
    </row>
    <row r="13" spans="1:19" s="20" customFormat="1" ht="12.75">
      <c r="A13" s="32" t="s">
        <v>34</v>
      </c>
      <c r="B13" s="79" t="s">
        <v>55</v>
      </c>
      <c r="C13" s="80">
        <f>32730+57000+1000000+5808400</f>
        <v>6898130</v>
      </c>
      <c r="D13" s="80">
        <f>24959.94+54414.22+1000000+5808400</f>
        <v>6887774.16</v>
      </c>
      <c r="E13" s="19">
        <f aca="true" t="shared" si="2" ref="E13:E36">D13/C13*100</f>
        <v>99.84987467618036</v>
      </c>
      <c r="F13" s="47">
        <f>28430.13+80453.66+500000+5358000</f>
        <v>5966883.79</v>
      </c>
      <c r="G13" s="19">
        <f aca="true" t="shared" si="3" ref="G13:G29">D13/F13*100</f>
        <v>115.43335520533071</v>
      </c>
      <c r="H13" s="19"/>
      <c r="I13" s="19"/>
      <c r="J13" s="19"/>
      <c r="K13" s="47"/>
      <c r="L13" s="19"/>
      <c r="M13" s="19">
        <f aca="true" t="shared" si="4" ref="M13:N15">H13+C13</f>
        <v>6898130</v>
      </c>
      <c r="N13" s="19">
        <f t="shared" si="4"/>
        <v>6887774.16</v>
      </c>
      <c r="O13" s="19">
        <f aca="true" t="shared" si="5" ref="O13:O29">N13/M13*100</f>
        <v>99.84987467618036</v>
      </c>
      <c r="P13" s="46">
        <f t="shared" si="1"/>
        <v>5966883.79</v>
      </c>
      <c r="Q13" s="19">
        <f>N13/P13*100</f>
        <v>115.43335520533071</v>
      </c>
      <c r="R13" s="21"/>
      <c r="S13" s="21"/>
    </row>
    <row r="14" spans="1:19" s="20" customFormat="1" ht="39">
      <c r="A14" s="32" t="s">
        <v>85</v>
      </c>
      <c r="B14" s="79" t="s">
        <v>86</v>
      </c>
      <c r="C14" s="80">
        <v>27600</v>
      </c>
      <c r="D14" s="80">
        <v>20226.05</v>
      </c>
      <c r="E14" s="19">
        <f t="shared" si="2"/>
        <v>73.28278985507247</v>
      </c>
      <c r="F14" s="47">
        <v>16501.83</v>
      </c>
      <c r="G14" s="19"/>
      <c r="H14" s="19"/>
      <c r="I14" s="19"/>
      <c r="J14" s="19"/>
      <c r="K14" s="47"/>
      <c r="L14" s="19"/>
      <c r="M14" s="19">
        <f t="shared" si="4"/>
        <v>27600</v>
      </c>
      <c r="N14" s="19">
        <f t="shared" si="4"/>
        <v>20226.05</v>
      </c>
      <c r="O14" s="19">
        <f>N14/M14*100</f>
        <v>73.28278985507247</v>
      </c>
      <c r="P14" s="46"/>
      <c r="Q14" s="19"/>
      <c r="R14" s="21"/>
      <c r="S14" s="21"/>
    </row>
    <row r="15" spans="1:19" s="20" customFormat="1" ht="39">
      <c r="A15" s="32" t="s">
        <v>81</v>
      </c>
      <c r="B15" s="79" t="s">
        <v>82</v>
      </c>
      <c r="C15" s="80">
        <v>38700</v>
      </c>
      <c r="D15" s="80">
        <v>26257.52</v>
      </c>
      <c r="E15" s="19">
        <f t="shared" si="2"/>
        <v>67.8488888888889</v>
      </c>
      <c r="F15" s="47">
        <v>16695.36</v>
      </c>
      <c r="G15" s="19"/>
      <c r="H15" s="19"/>
      <c r="I15" s="19"/>
      <c r="J15" s="19"/>
      <c r="K15" s="47"/>
      <c r="L15" s="19"/>
      <c r="M15" s="19">
        <f t="shared" si="4"/>
        <v>38700</v>
      </c>
      <c r="N15" s="19">
        <f t="shared" si="4"/>
        <v>26257.52</v>
      </c>
      <c r="O15" s="19">
        <f t="shared" si="5"/>
        <v>67.8488888888889</v>
      </c>
      <c r="P15" s="46"/>
      <c r="Q15" s="19"/>
      <c r="R15" s="21"/>
      <c r="S15" s="21"/>
    </row>
    <row r="16" spans="1:19" s="20" customFormat="1" ht="12.75">
      <c r="A16" s="32" t="s">
        <v>1</v>
      </c>
      <c r="B16" s="71" t="s">
        <v>43</v>
      </c>
      <c r="C16" s="29">
        <v>3117059</v>
      </c>
      <c r="D16" s="19">
        <v>3070798.19</v>
      </c>
      <c r="E16" s="19">
        <f t="shared" si="2"/>
        <v>98.51588275999909</v>
      </c>
      <c r="F16" s="47">
        <v>2584714.67</v>
      </c>
      <c r="G16" s="19">
        <f>D16/F16*100</f>
        <v>118.8060804405927</v>
      </c>
      <c r="H16" s="19">
        <v>32897.6</v>
      </c>
      <c r="I16" s="19">
        <v>25892.19</v>
      </c>
      <c r="J16" s="19">
        <f>I16/H16*100</f>
        <v>78.70540708136764</v>
      </c>
      <c r="K16" s="47">
        <v>37786.56</v>
      </c>
      <c r="L16" s="19">
        <f>I16/K16*100</f>
        <v>68.52222059907015</v>
      </c>
      <c r="M16" s="19">
        <f>C16+H16</f>
        <v>3149956.6</v>
      </c>
      <c r="N16" s="19">
        <f>D16+I16</f>
        <v>3096690.38</v>
      </c>
      <c r="O16" s="19">
        <f t="shared" si="5"/>
        <v>98.30898559046814</v>
      </c>
      <c r="P16" s="46">
        <f t="shared" si="1"/>
        <v>2622501.23</v>
      </c>
      <c r="Q16" s="19">
        <f>N16/P16*100</f>
        <v>118.08156063286192</v>
      </c>
      <c r="R16" s="21"/>
      <c r="S16" s="21"/>
    </row>
    <row r="17" spans="1:19" s="24" customFormat="1" ht="26.25">
      <c r="A17" s="32" t="s">
        <v>22</v>
      </c>
      <c r="B17" s="72" t="s">
        <v>45</v>
      </c>
      <c r="C17" s="22">
        <v>1941594</v>
      </c>
      <c r="D17" s="23">
        <v>1857589.34</v>
      </c>
      <c r="E17" s="23">
        <f t="shared" si="2"/>
        <v>95.67341782061544</v>
      </c>
      <c r="F17" s="47">
        <v>1275225.64</v>
      </c>
      <c r="G17" s="19">
        <f t="shared" si="3"/>
        <v>145.667502419415</v>
      </c>
      <c r="H17" s="23">
        <v>779784.56</v>
      </c>
      <c r="I17" s="23">
        <v>563117.22</v>
      </c>
      <c r="J17" s="19">
        <f>I17/H17*100</f>
        <v>72.21446138918164</v>
      </c>
      <c r="K17" s="47">
        <v>164140</v>
      </c>
      <c r="L17" s="19">
        <f>I17/K17*100</f>
        <v>343.07129279883026</v>
      </c>
      <c r="M17" s="19">
        <f aca="true" t="shared" si="6" ref="M17:N22">C17+H17</f>
        <v>2721378.56</v>
      </c>
      <c r="N17" s="19">
        <f t="shared" si="6"/>
        <v>2420706.56</v>
      </c>
      <c r="O17" s="19">
        <f t="shared" si="5"/>
        <v>88.95148200182777</v>
      </c>
      <c r="P17" s="46">
        <f t="shared" si="1"/>
        <v>1439365.64</v>
      </c>
      <c r="Q17" s="19">
        <f aca="true" t="shared" si="7" ref="Q17:Q29">N17/P17*100</f>
        <v>168.17870961543866</v>
      </c>
      <c r="R17" s="21"/>
      <c r="S17" s="21"/>
    </row>
    <row r="18" spans="1:19" s="24" customFormat="1" ht="78.75">
      <c r="A18" s="32" t="s">
        <v>92</v>
      </c>
      <c r="B18" s="72" t="s">
        <v>93</v>
      </c>
      <c r="C18" s="22">
        <v>100000</v>
      </c>
      <c r="D18" s="23">
        <v>100000</v>
      </c>
      <c r="E18" s="23">
        <f t="shared" si="2"/>
        <v>100</v>
      </c>
      <c r="F18" s="47"/>
      <c r="G18" s="19"/>
      <c r="H18" s="23"/>
      <c r="I18" s="23"/>
      <c r="J18" s="19"/>
      <c r="K18" s="47"/>
      <c r="L18" s="19"/>
      <c r="M18" s="19">
        <f>C18+H18</f>
        <v>100000</v>
      </c>
      <c r="N18" s="19">
        <f>D18+I18</f>
        <v>100000</v>
      </c>
      <c r="O18" s="19">
        <f>N18/M18*100</f>
        <v>100</v>
      </c>
      <c r="P18" s="46">
        <f>F18+K18</f>
        <v>0</v>
      </c>
      <c r="Q18" s="19" t="e">
        <f>N18/P18*100</f>
        <v>#DIV/0!</v>
      </c>
      <c r="R18" s="21"/>
      <c r="S18" s="21"/>
    </row>
    <row r="19" spans="1:19" s="20" customFormat="1" ht="28.5" customHeight="1">
      <c r="A19" s="32" t="s">
        <v>20</v>
      </c>
      <c r="B19" s="71" t="s">
        <v>74</v>
      </c>
      <c r="C19" s="29">
        <v>29000</v>
      </c>
      <c r="D19" s="19">
        <v>28980</v>
      </c>
      <c r="E19" s="19">
        <f t="shared" si="2"/>
        <v>99.93103448275862</v>
      </c>
      <c r="F19" s="47">
        <v>24000</v>
      </c>
      <c r="G19" s="19">
        <f t="shared" si="3"/>
        <v>120.75</v>
      </c>
      <c r="H19" s="19"/>
      <c r="I19" s="19"/>
      <c r="J19" s="19"/>
      <c r="K19" s="47"/>
      <c r="L19" s="19"/>
      <c r="M19" s="19">
        <f t="shared" si="6"/>
        <v>29000</v>
      </c>
      <c r="N19" s="19">
        <f t="shared" si="6"/>
        <v>28980</v>
      </c>
      <c r="O19" s="19">
        <f t="shared" si="5"/>
        <v>99.93103448275862</v>
      </c>
      <c r="P19" s="46">
        <f t="shared" si="1"/>
        <v>24000</v>
      </c>
      <c r="Q19" s="19">
        <f t="shared" si="7"/>
        <v>120.75</v>
      </c>
      <c r="R19" s="21"/>
      <c r="S19" s="21"/>
    </row>
    <row r="20" spans="1:19" s="20" customFormat="1" ht="12.75">
      <c r="A20" s="32" t="s">
        <v>0</v>
      </c>
      <c r="B20" s="71" t="s">
        <v>56</v>
      </c>
      <c r="C20" s="29">
        <v>517014</v>
      </c>
      <c r="D20" s="19">
        <v>449774.21</v>
      </c>
      <c r="E20" s="19">
        <f t="shared" si="2"/>
        <v>86.99459008846956</v>
      </c>
      <c r="F20" s="48">
        <v>403364.44</v>
      </c>
      <c r="G20" s="19">
        <f t="shared" si="3"/>
        <v>111.5056671827591</v>
      </c>
      <c r="H20" s="19"/>
      <c r="I20" s="19"/>
      <c r="J20" s="19"/>
      <c r="K20" s="47"/>
      <c r="L20" s="19"/>
      <c r="M20" s="19">
        <f t="shared" si="6"/>
        <v>517014</v>
      </c>
      <c r="N20" s="19">
        <f t="shared" si="6"/>
        <v>449774.21</v>
      </c>
      <c r="O20" s="19">
        <f t="shared" si="5"/>
        <v>86.99459008846956</v>
      </c>
      <c r="P20" s="46">
        <f t="shared" si="1"/>
        <v>403364.44</v>
      </c>
      <c r="Q20" s="19">
        <f t="shared" si="7"/>
        <v>111.5056671827591</v>
      </c>
      <c r="R20" s="21"/>
      <c r="S20" s="21"/>
    </row>
    <row r="21" spans="1:19" s="20" customFormat="1" ht="12.75">
      <c r="A21" s="32" t="s">
        <v>18</v>
      </c>
      <c r="B21" s="71" t="s">
        <v>57</v>
      </c>
      <c r="C21" s="29">
        <v>10000</v>
      </c>
      <c r="D21" s="19">
        <v>9995.33</v>
      </c>
      <c r="E21" s="19">
        <f t="shared" si="2"/>
        <v>99.9533</v>
      </c>
      <c r="F21" s="47">
        <v>6000</v>
      </c>
      <c r="G21" s="19"/>
      <c r="H21" s="19"/>
      <c r="I21" s="19"/>
      <c r="J21" s="19"/>
      <c r="K21" s="47"/>
      <c r="L21" s="19"/>
      <c r="M21" s="19">
        <f t="shared" si="6"/>
        <v>10000</v>
      </c>
      <c r="N21" s="19">
        <f t="shared" si="6"/>
        <v>9995.33</v>
      </c>
      <c r="O21" s="19">
        <f t="shared" si="5"/>
        <v>99.9533</v>
      </c>
      <c r="P21" s="46">
        <f t="shared" si="1"/>
        <v>6000</v>
      </c>
      <c r="Q21" s="19"/>
      <c r="R21" s="21"/>
      <c r="S21" s="21"/>
    </row>
    <row r="22" spans="1:19" s="20" customFormat="1" ht="78.75">
      <c r="A22" s="32" t="s">
        <v>77</v>
      </c>
      <c r="B22" s="71" t="s">
        <v>78</v>
      </c>
      <c r="C22" s="29">
        <v>2784537</v>
      </c>
      <c r="D22" s="19">
        <v>2765569.83</v>
      </c>
      <c r="E22" s="19">
        <f t="shared" si="2"/>
        <v>99.31883936180414</v>
      </c>
      <c r="F22" s="47">
        <v>398040</v>
      </c>
      <c r="G22" s="19"/>
      <c r="H22" s="19"/>
      <c r="I22" s="19"/>
      <c r="J22" s="19"/>
      <c r="K22" s="47"/>
      <c r="L22" s="19"/>
      <c r="M22" s="19">
        <f t="shared" si="6"/>
        <v>2784537</v>
      </c>
      <c r="N22" s="19"/>
      <c r="O22" s="19">
        <f t="shared" si="5"/>
        <v>0</v>
      </c>
      <c r="P22" s="46"/>
      <c r="Q22" s="19"/>
      <c r="R22" s="21"/>
      <c r="S22" s="21"/>
    </row>
    <row r="23" spans="1:19" s="24" customFormat="1" ht="26.25">
      <c r="A23" s="32" t="s">
        <v>21</v>
      </c>
      <c r="B23" s="72" t="s">
        <v>58</v>
      </c>
      <c r="C23" s="22">
        <v>710100</v>
      </c>
      <c r="D23" s="23">
        <v>696517.91</v>
      </c>
      <c r="E23" s="19">
        <f t="shared" si="2"/>
        <v>98.08729897197578</v>
      </c>
      <c r="F23" s="47">
        <v>674416.48</v>
      </c>
      <c r="G23" s="19">
        <f t="shared" si="3"/>
        <v>103.27711891026152</v>
      </c>
      <c r="H23" s="23"/>
      <c r="I23" s="23"/>
      <c r="J23" s="19"/>
      <c r="K23" s="48"/>
      <c r="L23" s="19"/>
      <c r="M23" s="19">
        <f aca="true" t="shared" si="8" ref="M23:N27">C23+H23</f>
        <v>710100</v>
      </c>
      <c r="N23" s="19">
        <f t="shared" si="8"/>
        <v>696517.91</v>
      </c>
      <c r="O23" s="19">
        <f t="shared" si="5"/>
        <v>98.08729897197578</v>
      </c>
      <c r="P23" s="46">
        <f t="shared" si="1"/>
        <v>674416.48</v>
      </c>
      <c r="Q23" s="19">
        <f t="shared" si="7"/>
        <v>103.27711891026152</v>
      </c>
      <c r="R23" s="21"/>
      <c r="S23" s="21"/>
    </row>
    <row r="24" spans="1:19" s="24" customFormat="1" ht="66">
      <c r="A24" s="32" t="s">
        <v>83</v>
      </c>
      <c r="B24" s="72" t="s">
        <v>84</v>
      </c>
      <c r="C24" s="22">
        <v>18000</v>
      </c>
      <c r="D24" s="23">
        <v>17258.05</v>
      </c>
      <c r="E24" s="19">
        <f t="shared" si="2"/>
        <v>95.87805555555555</v>
      </c>
      <c r="F24" s="48">
        <v>8153.44</v>
      </c>
      <c r="G24" s="19"/>
      <c r="H24" s="23"/>
      <c r="I24" s="23"/>
      <c r="J24" s="19"/>
      <c r="K24" s="48"/>
      <c r="L24" s="19"/>
      <c r="M24" s="19">
        <f t="shared" si="8"/>
        <v>18000</v>
      </c>
      <c r="N24" s="19">
        <f t="shared" si="8"/>
        <v>17258.05</v>
      </c>
      <c r="O24" s="19">
        <f t="shared" si="5"/>
        <v>95.87805555555555</v>
      </c>
      <c r="P24" s="46"/>
      <c r="Q24" s="19"/>
      <c r="R24" s="21"/>
      <c r="S24" s="21"/>
    </row>
    <row r="25" spans="1:19" s="24" customFormat="1" ht="26.25">
      <c r="A25" s="32" t="s">
        <v>98</v>
      </c>
      <c r="B25" s="72" t="s">
        <v>99</v>
      </c>
      <c r="C25" s="22">
        <v>200</v>
      </c>
      <c r="D25" s="23"/>
      <c r="E25" s="19">
        <f t="shared" si="2"/>
        <v>0</v>
      </c>
      <c r="F25" s="48"/>
      <c r="G25" s="19"/>
      <c r="H25" s="23"/>
      <c r="I25" s="23"/>
      <c r="J25" s="19"/>
      <c r="K25" s="48"/>
      <c r="L25" s="19"/>
      <c r="M25" s="19">
        <f>C25+H25</f>
        <v>200</v>
      </c>
      <c r="N25" s="19">
        <f>D25+I25</f>
        <v>0</v>
      </c>
      <c r="O25" s="19">
        <f>N25/M25*100</f>
        <v>0</v>
      </c>
      <c r="P25" s="46"/>
      <c r="Q25" s="19"/>
      <c r="R25" s="21"/>
      <c r="S25" s="21"/>
    </row>
    <row r="26" spans="1:19" s="24" customFormat="1" ht="101.25" customHeight="1">
      <c r="A26" s="32" t="s">
        <v>37</v>
      </c>
      <c r="B26" s="72" t="s">
        <v>59</v>
      </c>
      <c r="C26" s="22">
        <v>21923</v>
      </c>
      <c r="D26" s="23">
        <v>21922.74</v>
      </c>
      <c r="E26" s="23">
        <f t="shared" si="2"/>
        <v>99.99881403092643</v>
      </c>
      <c r="F26" s="48">
        <v>7582.42</v>
      </c>
      <c r="G26" s="19"/>
      <c r="H26" s="23"/>
      <c r="I26" s="23"/>
      <c r="J26" s="19"/>
      <c r="K26" s="48"/>
      <c r="L26" s="19"/>
      <c r="M26" s="19">
        <f t="shared" si="8"/>
        <v>21923</v>
      </c>
      <c r="N26" s="19">
        <f t="shared" si="8"/>
        <v>21922.74</v>
      </c>
      <c r="O26" s="19">
        <f t="shared" si="5"/>
        <v>99.99881403092643</v>
      </c>
      <c r="P26" s="46">
        <f t="shared" si="1"/>
        <v>7582.42</v>
      </c>
      <c r="Q26" s="19"/>
      <c r="R26" s="21"/>
      <c r="S26" s="21"/>
    </row>
    <row r="27" spans="1:19" s="20" customFormat="1" ht="12.75">
      <c r="A27" s="32" t="s">
        <v>7</v>
      </c>
      <c r="B27" s="71" t="s">
        <v>60</v>
      </c>
      <c r="C27" s="29">
        <v>667348</v>
      </c>
      <c r="D27" s="19">
        <v>666852.99</v>
      </c>
      <c r="E27" s="19">
        <f t="shared" si="2"/>
        <v>99.92582430755768</v>
      </c>
      <c r="F27" s="48">
        <v>581738.84</v>
      </c>
      <c r="G27" s="19">
        <f t="shared" si="3"/>
        <v>114.63098974103225</v>
      </c>
      <c r="H27" s="19"/>
      <c r="I27" s="19"/>
      <c r="J27" s="19"/>
      <c r="K27" s="47">
        <v>16000</v>
      </c>
      <c r="L27" s="19">
        <f>I27/K27*100</f>
        <v>0</v>
      </c>
      <c r="M27" s="19">
        <f t="shared" si="8"/>
        <v>667348</v>
      </c>
      <c r="N27" s="19">
        <f t="shared" si="8"/>
        <v>666852.99</v>
      </c>
      <c r="O27" s="19">
        <f t="shared" si="5"/>
        <v>99.92582430755768</v>
      </c>
      <c r="P27" s="46">
        <f t="shared" si="1"/>
        <v>597738.84</v>
      </c>
      <c r="Q27" s="19">
        <f t="shared" si="7"/>
        <v>111.56259981365776</v>
      </c>
      <c r="R27" s="21"/>
      <c r="S27" s="21"/>
    </row>
    <row r="28" spans="1:19" s="20" customFormat="1" ht="39">
      <c r="A28" s="32" t="s">
        <v>62</v>
      </c>
      <c r="B28" s="71" t="s">
        <v>64</v>
      </c>
      <c r="C28" s="29">
        <v>1767781</v>
      </c>
      <c r="D28" s="19">
        <v>1727540.88</v>
      </c>
      <c r="E28" s="19">
        <f t="shared" si="2"/>
        <v>97.72369314977364</v>
      </c>
      <c r="F28" s="47">
        <v>1437469.63</v>
      </c>
      <c r="G28" s="19">
        <f t="shared" si="3"/>
        <v>120.17929589232435</v>
      </c>
      <c r="H28" s="19">
        <v>10504</v>
      </c>
      <c r="I28" s="19">
        <v>10504</v>
      </c>
      <c r="J28" s="19">
        <f>I28/H28*100</f>
        <v>100</v>
      </c>
      <c r="K28" s="48">
        <v>34940.6</v>
      </c>
      <c r="L28" s="19">
        <f>I28/K28*100</f>
        <v>30.06244884174857</v>
      </c>
      <c r="M28" s="19">
        <f aca="true" t="shared" si="9" ref="M28:N32">C28+H28</f>
        <v>1778285</v>
      </c>
      <c r="N28" s="19">
        <f t="shared" si="9"/>
        <v>1738044.88</v>
      </c>
      <c r="O28" s="19">
        <f t="shared" si="5"/>
        <v>97.73713887256541</v>
      </c>
      <c r="P28" s="46">
        <f t="shared" si="1"/>
        <v>1472410.23</v>
      </c>
      <c r="Q28" s="19">
        <f t="shared" si="7"/>
        <v>118.04080442989043</v>
      </c>
      <c r="R28" s="21"/>
      <c r="S28" s="21"/>
    </row>
    <row r="29" spans="1:19" s="20" customFormat="1" ht="26.25">
      <c r="A29" s="32" t="s">
        <v>63</v>
      </c>
      <c r="B29" s="71" t="s">
        <v>65</v>
      </c>
      <c r="C29" s="29">
        <v>759450</v>
      </c>
      <c r="D29" s="19">
        <v>667641.95</v>
      </c>
      <c r="E29" s="19">
        <f t="shared" si="2"/>
        <v>87.91124497991967</v>
      </c>
      <c r="F29" s="47">
        <v>414655.56</v>
      </c>
      <c r="G29" s="19">
        <f t="shared" si="3"/>
        <v>161.01121374086964</v>
      </c>
      <c r="H29" s="19">
        <v>15000</v>
      </c>
      <c r="I29" s="19">
        <v>15000</v>
      </c>
      <c r="J29" s="19"/>
      <c r="K29" s="47"/>
      <c r="L29" s="19"/>
      <c r="M29" s="19">
        <f t="shared" si="9"/>
        <v>774450</v>
      </c>
      <c r="N29" s="19">
        <f t="shared" si="9"/>
        <v>682641.95</v>
      </c>
      <c r="O29" s="19">
        <f t="shared" si="5"/>
        <v>88.14538704887339</v>
      </c>
      <c r="P29" s="46">
        <f t="shared" si="1"/>
        <v>414655.56</v>
      </c>
      <c r="Q29" s="19">
        <f t="shared" si="7"/>
        <v>164.62867397702323</v>
      </c>
      <c r="R29" s="21"/>
      <c r="S29" s="21"/>
    </row>
    <row r="30" spans="1:19" s="15" customFormat="1" ht="12.75">
      <c r="A30" s="31" t="s">
        <v>2</v>
      </c>
      <c r="B30" s="70" t="s">
        <v>46</v>
      </c>
      <c r="C30" s="28">
        <v>11134680</v>
      </c>
      <c r="D30" s="13">
        <v>10718605.67</v>
      </c>
      <c r="E30" s="13">
        <f t="shared" si="2"/>
        <v>96.26325740838533</v>
      </c>
      <c r="F30" s="84">
        <v>9199614.06</v>
      </c>
      <c r="G30" s="13">
        <f aca="true" t="shared" si="10" ref="G30:G38">D30/F30*100</f>
        <v>116.51147102577475</v>
      </c>
      <c r="H30" s="13">
        <v>1807461.02</v>
      </c>
      <c r="I30" s="13">
        <v>1801957.1</v>
      </c>
      <c r="J30" s="13">
        <f>I30/H30*100</f>
        <v>99.69548886868941</v>
      </c>
      <c r="K30" s="84">
        <v>3202108.16</v>
      </c>
      <c r="L30" s="13">
        <f>I30/K30*100</f>
        <v>56.2740860071385</v>
      </c>
      <c r="M30" s="13">
        <f t="shared" si="9"/>
        <v>12942141.02</v>
      </c>
      <c r="N30" s="13">
        <f t="shared" si="9"/>
        <v>12520562.77</v>
      </c>
      <c r="O30" s="13">
        <f aca="true" t="shared" si="11" ref="O30:O37">N30/M30*100</f>
        <v>96.74259267188854</v>
      </c>
      <c r="P30" s="46">
        <f t="shared" si="1"/>
        <v>12401722.22</v>
      </c>
      <c r="Q30" s="13">
        <f aca="true" t="shared" si="12" ref="Q30:Q38">N30/P30*100</f>
        <v>100.95825844097965</v>
      </c>
      <c r="R30" s="21"/>
      <c r="S30" s="21"/>
    </row>
    <row r="31" spans="1:19" s="15" customFormat="1" ht="12.75">
      <c r="A31" s="31" t="s">
        <v>23</v>
      </c>
      <c r="B31" s="70" t="s">
        <v>47</v>
      </c>
      <c r="C31" s="28">
        <v>5295824</v>
      </c>
      <c r="D31" s="13">
        <v>5052268.97</v>
      </c>
      <c r="E31" s="13">
        <f t="shared" si="2"/>
        <v>95.40099840931269</v>
      </c>
      <c r="F31" s="46">
        <v>4301071.07</v>
      </c>
      <c r="G31" s="13">
        <f t="shared" si="10"/>
        <v>117.46536822512907</v>
      </c>
      <c r="H31" s="13">
        <v>1031331.41</v>
      </c>
      <c r="I31" s="13">
        <v>1011494.38</v>
      </c>
      <c r="J31" s="13">
        <f>I31/H31*100</f>
        <v>98.07656105422019</v>
      </c>
      <c r="K31" s="84">
        <v>198529.43</v>
      </c>
      <c r="L31" s="13">
        <f>I31/K31*100</f>
        <v>509.49341868356754</v>
      </c>
      <c r="M31" s="13">
        <f t="shared" si="9"/>
        <v>6327155.41</v>
      </c>
      <c r="N31" s="13">
        <f t="shared" si="9"/>
        <v>6063763.35</v>
      </c>
      <c r="O31" s="13">
        <f t="shared" si="11"/>
        <v>95.8371172678371</v>
      </c>
      <c r="P31" s="46">
        <f t="shared" si="1"/>
        <v>4499600.5</v>
      </c>
      <c r="Q31" s="13">
        <f t="shared" si="12"/>
        <v>134.76226056068754</v>
      </c>
      <c r="R31" s="21"/>
      <c r="S31" s="21"/>
    </row>
    <row r="32" spans="1:19" s="15" customFormat="1" ht="26.25">
      <c r="A32" s="31" t="s">
        <v>80</v>
      </c>
      <c r="B32" s="70" t="s">
        <v>48</v>
      </c>
      <c r="C32" s="28">
        <v>22129205</v>
      </c>
      <c r="D32" s="13">
        <v>21118711.87</v>
      </c>
      <c r="E32" s="13">
        <f t="shared" si="2"/>
        <v>95.4336672736323</v>
      </c>
      <c r="F32" s="46">
        <v>11644149.41</v>
      </c>
      <c r="G32" s="13">
        <f t="shared" si="10"/>
        <v>181.36757891360656</v>
      </c>
      <c r="H32" s="13">
        <v>22233424.19</v>
      </c>
      <c r="I32" s="13">
        <v>21861813.67</v>
      </c>
      <c r="J32" s="13">
        <f>I32/H32*100</f>
        <v>98.32859519602411</v>
      </c>
      <c r="K32" s="46">
        <v>17203549.65</v>
      </c>
      <c r="L32" s="13">
        <f>I32/K32*100</f>
        <v>127.07734226232785</v>
      </c>
      <c r="M32" s="13">
        <f t="shared" si="9"/>
        <v>44362629.19</v>
      </c>
      <c r="N32" s="13">
        <f t="shared" si="9"/>
        <v>42980525.54000001</v>
      </c>
      <c r="O32" s="13">
        <f t="shared" si="11"/>
        <v>96.88453169878503</v>
      </c>
      <c r="P32" s="46">
        <f t="shared" si="1"/>
        <v>28847699.06</v>
      </c>
      <c r="Q32" s="13">
        <f t="shared" si="12"/>
        <v>148.99117413352553</v>
      </c>
      <c r="R32" s="21"/>
      <c r="S32" s="21"/>
    </row>
    <row r="33" spans="1:19" s="15" customFormat="1" ht="12.75">
      <c r="A33" s="31" t="s">
        <v>75</v>
      </c>
      <c r="B33" s="70" t="s">
        <v>76</v>
      </c>
      <c r="C33" s="28">
        <v>150000</v>
      </c>
      <c r="D33" s="13"/>
      <c r="E33" s="13">
        <f t="shared" si="2"/>
        <v>0</v>
      </c>
      <c r="F33" s="46">
        <v>45049.92</v>
      </c>
      <c r="G33" s="13">
        <f t="shared" si="10"/>
        <v>0</v>
      </c>
      <c r="H33" s="13"/>
      <c r="I33" s="13"/>
      <c r="J33" s="13"/>
      <c r="K33" s="46"/>
      <c r="L33" s="13"/>
      <c r="M33" s="13">
        <f aca="true" t="shared" si="13" ref="M33:N38">C33+H33</f>
        <v>150000</v>
      </c>
      <c r="N33" s="13">
        <f t="shared" si="13"/>
        <v>0</v>
      </c>
      <c r="O33" s="13">
        <f t="shared" si="11"/>
        <v>0</v>
      </c>
      <c r="P33" s="46">
        <f t="shared" si="1"/>
        <v>45049.92</v>
      </c>
      <c r="Q33" s="13">
        <f t="shared" si="12"/>
        <v>0</v>
      </c>
      <c r="R33" s="21"/>
      <c r="S33" s="21"/>
    </row>
    <row r="34" spans="1:19" s="15" customFormat="1" ht="26.25">
      <c r="A34" s="31" t="s">
        <v>66</v>
      </c>
      <c r="B34" s="70" t="s">
        <v>49</v>
      </c>
      <c r="C34" s="28">
        <v>24000</v>
      </c>
      <c r="D34" s="13">
        <v>24000</v>
      </c>
      <c r="E34" s="13">
        <f t="shared" si="2"/>
        <v>100</v>
      </c>
      <c r="F34" s="46">
        <v>9600</v>
      </c>
      <c r="G34" s="13">
        <f t="shared" si="10"/>
        <v>250</v>
      </c>
      <c r="H34" s="13">
        <f>26395877-H35</f>
        <v>23827534</v>
      </c>
      <c r="I34" s="13">
        <f>8021740.44-I35</f>
        <v>5470803.680000001</v>
      </c>
      <c r="J34" s="13">
        <f>I34/H34*100</f>
        <v>22.96000786317208</v>
      </c>
      <c r="K34" s="46">
        <f>11971795.2-K35</f>
        <v>6149245.209999999</v>
      </c>
      <c r="L34" s="13">
        <f>I34/K34*100</f>
        <v>88.96707633488569</v>
      </c>
      <c r="M34" s="13">
        <f t="shared" si="13"/>
        <v>23851534</v>
      </c>
      <c r="N34" s="13">
        <f t="shared" si="13"/>
        <v>5494803.680000001</v>
      </c>
      <c r="O34" s="13">
        <f t="shared" si="11"/>
        <v>23.037527397608894</v>
      </c>
      <c r="P34" s="46">
        <f t="shared" si="1"/>
        <v>6158845.209999999</v>
      </c>
      <c r="Q34" s="13">
        <f t="shared" si="12"/>
        <v>89.21808379074365</v>
      </c>
      <c r="R34" s="21"/>
      <c r="S34" s="21"/>
    </row>
    <row r="35" spans="1:19" s="15" customFormat="1" ht="39">
      <c r="A35" s="31" t="s">
        <v>68</v>
      </c>
      <c r="B35" s="70" t="s">
        <v>67</v>
      </c>
      <c r="C35" s="28">
        <v>11000174</v>
      </c>
      <c r="D35" s="13">
        <v>10686414.76</v>
      </c>
      <c r="E35" s="13">
        <f t="shared" si="2"/>
        <v>97.1476883911109</v>
      </c>
      <c r="F35" s="46">
        <v>7497112.71</v>
      </c>
      <c r="G35" s="13"/>
      <c r="H35" s="13">
        <v>2568343</v>
      </c>
      <c r="I35" s="13">
        <v>2550936.76</v>
      </c>
      <c r="J35" s="13">
        <f>I35/H35*100</f>
        <v>99.3222774372426</v>
      </c>
      <c r="K35" s="46">
        <v>5822549.99</v>
      </c>
      <c r="L35" s="13"/>
      <c r="M35" s="13">
        <f t="shared" si="13"/>
        <v>13568517</v>
      </c>
      <c r="N35" s="13">
        <f t="shared" si="13"/>
        <v>13237351.52</v>
      </c>
      <c r="O35" s="13">
        <f t="shared" si="11"/>
        <v>97.5593096872709</v>
      </c>
      <c r="P35" s="46">
        <f t="shared" si="1"/>
        <v>13319662.7</v>
      </c>
      <c r="Q35" s="13"/>
      <c r="R35" s="21"/>
      <c r="S35" s="21"/>
    </row>
    <row r="36" spans="1:19" s="15" customFormat="1" ht="52.5">
      <c r="A36" s="31" t="s">
        <v>70</v>
      </c>
      <c r="B36" s="70" t="s">
        <v>69</v>
      </c>
      <c r="C36" s="28">
        <v>120000</v>
      </c>
      <c r="D36" s="13">
        <v>99882</v>
      </c>
      <c r="E36" s="13">
        <f t="shared" si="2"/>
        <v>83.235</v>
      </c>
      <c r="F36" s="46"/>
      <c r="G36" s="13"/>
      <c r="H36" s="13"/>
      <c r="I36" s="13"/>
      <c r="J36" s="13"/>
      <c r="K36" s="46"/>
      <c r="L36" s="13"/>
      <c r="M36" s="13">
        <f t="shared" si="13"/>
        <v>120000</v>
      </c>
      <c r="N36" s="13">
        <f t="shared" si="13"/>
        <v>99882</v>
      </c>
      <c r="O36" s="13">
        <f t="shared" si="11"/>
        <v>83.235</v>
      </c>
      <c r="P36" s="46">
        <f t="shared" si="1"/>
        <v>0</v>
      </c>
      <c r="Q36" s="13"/>
      <c r="R36" s="21"/>
      <c r="S36" s="21"/>
    </row>
    <row r="37" spans="1:19" s="15" customFormat="1" ht="26.25">
      <c r="A37" s="31" t="s">
        <v>72</v>
      </c>
      <c r="B37" s="70" t="s">
        <v>71</v>
      </c>
      <c r="C37" s="28"/>
      <c r="D37" s="13"/>
      <c r="E37" s="13"/>
      <c r="F37" s="46"/>
      <c r="G37" s="13"/>
      <c r="H37" s="13">
        <v>766100</v>
      </c>
      <c r="I37" s="13">
        <v>208492.18</v>
      </c>
      <c r="J37" s="13">
        <f>I37/H37*100</f>
        <v>27.21474742200757</v>
      </c>
      <c r="K37" s="46">
        <v>114112.97</v>
      </c>
      <c r="L37" s="13"/>
      <c r="M37" s="13">
        <f t="shared" si="13"/>
        <v>766100</v>
      </c>
      <c r="N37" s="13">
        <f t="shared" si="13"/>
        <v>208492.18</v>
      </c>
      <c r="O37" s="13">
        <f t="shared" si="11"/>
        <v>27.21474742200757</v>
      </c>
      <c r="P37" s="46">
        <f t="shared" si="1"/>
        <v>114112.97</v>
      </c>
      <c r="Q37" s="13"/>
      <c r="R37" s="21"/>
      <c r="S37" s="21"/>
    </row>
    <row r="38" spans="1:19" s="15" customFormat="1" ht="12.75">
      <c r="A38" s="31" t="s">
        <v>79</v>
      </c>
      <c r="B38" s="70" t="s">
        <v>87</v>
      </c>
      <c r="C38" s="28">
        <v>3042461</v>
      </c>
      <c r="D38" s="13">
        <v>2775619.67</v>
      </c>
      <c r="E38" s="13">
        <f>D38/C38*100</f>
        <v>91.22942479788566</v>
      </c>
      <c r="F38" s="46">
        <v>2620422</v>
      </c>
      <c r="G38" s="13">
        <f t="shared" si="10"/>
        <v>105.92262124192212</v>
      </c>
      <c r="H38" s="13">
        <v>1702839</v>
      </c>
      <c r="I38" s="13">
        <v>1521187.01</v>
      </c>
      <c r="J38" s="13">
        <f>I38/H38*100</f>
        <v>89.33240370933481</v>
      </c>
      <c r="K38" s="46">
        <v>2681033.17</v>
      </c>
      <c r="L38" s="13">
        <f>I38/K38*100</f>
        <v>56.73883587199333</v>
      </c>
      <c r="M38" s="13">
        <f t="shared" si="13"/>
        <v>4745300</v>
      </c>
      <c r="N38" s="13">
        <f t="shared" si="13"/>
        <v>4296806.68</v>
      </c>
      <c r="O38" s="13">
        <f>N38/M38*100</f>
        <v>90.54868353950224</v>
      </c>
      <c r="P38" s="46">
        <f t="shared" si="1"/>
        <v>5301455.17</v>
      </c>
      <c r="Q38" s="13">
        <f t="shared" si="12"/>
        <v>81.04957115010367</v>
      </c>
      <c r="R38" s="21"/>
      <c r="S38" s="21"/>
    </row>
    <row r="39" spans="1:19" ht="12.75">
      <c r="A39" s="31" t="s">
        <v>10</v>
      </c>
      <c r="B39" s="74"/>
      <c r="C39" s="11">
        <f>SUM(C30:C38)+C9+C10+C11+C12</f>
        <v>342090118.9</v>
      </c>
      <c r="D39" s="11">
        <f>SUM(D30:D38)+D9+D10+D11+D12</f>
        <v>333940037.32</v>
      </c>
      <c r="E39" s="13">
        <f>D39/C39*100</f>
        <v>97.61756299591265</v>
      </c>
      <c r="F39" s="49">
        <f>SUM(F30:F38)+F9+F10+F11+F12</f>
        <v>282218451.48</v>
      </c>
      <c r="G39" s="13">
        <f>D39/F39*100</f>
        <v>118.32679102615845</v>
      </c>
      <c r="H39" s="11">
        <f>SUM(H30:H38)+H9+H10+H11+H12</f>
        <v>108652663.85</v>
      </c>
      <c r="I39" s="11">
        <f>SUM(I30:I38)+I9+I10+I11+I12</f>
        <v>81090012.47</v>
      </c>
      <c r="J39" s="13">
        <f>I39/H39*100</f>
        <v>74.63232800435385</v>
      </c>
      <c r="K39" s="49">
        <f>SUM(K30:K38)+K9+K10+K11+K12</f>
        <v>69896770.78999999</v>
      </c>
      <c r="L39" s="13">
        <f>I39/K39*100</f>
        <v>116.01396109360951</v>
      </c>
      <c r="M39" s="11">
        <f>SUM(M30:M38)+M9+M10+M11+M12</f>
        <v>450742782.75000006</v>
      </c>
      <c r="N39" s="11">
        <f>SUM(N30:N38)+N9+N10+N11+N12</f>
        <v>415030049.78999996</v>
      </c>
      <c r="O39" s="13">
        <f>N39/M39*100</f>
        <v>92.07691518827761</v>
      </c>
      <c r="P39" s="49">
        <f>SUM(P30:P38)+P9+P10+P11+P12</f>
        <v>352115222.27</v>
      </c>
      <c r="Q39" s="13">
        <f>N39/P39*100</f>
        <v>117.86768181006309</v>
      </c>
      <c r="R39" s="21"/>
      <c r="S39" s="21"/>
    </row>
    <row r="40" spans="1:19" s="15" customFormat="1" ht="12.75">
      <c r="A40" s="33"/>
      <c r="B40" s="75"/>
      <c r="C40" s="30"/>
      <c r="D40" s="30"/>
      <c r="E40" s="11"/>
      <c r="F40" s="50"/>
      <c r="G40" s="11"/>
      <c r="H40" s="30"/>
      <c r="I40" s="30"/>
      <c r="J40" s="11"/>
      <c r="K40" s="50"/>
      <c r="L40" s="11"/>
      <c r="M40" s="11"/>
      <c r="N40" s="11"/>
      <c r="O40" s="11"/>
      <c r="P40" s="49"/>
      <c r="Q40" s="11"/>
      <c r="R40" s="21"/>
      <c r="S40" s="21"/>
    </row>
    <row r="41" spans="1:19" ht="52.5">
      <c r="A41" s="31" t="s">
        <v>31</v>
      </c>
      <c r="B41" s="76"/>
      <c r="C41" s="13">
        <f>SUM(C42:C46)</f>
        <v>172328931.74</v>
      </c>
      <c r="D41" s="13">
        <f>SUM(D42:D46)</f>
        <v>155268855.79000002</v>
      </c>
      <c r="E41" s="13">
        <f aca="true" t="shared" si="14" ref="E41:E47">D41/C41*100</f>
        <v>90.100283348974</v>
      </c>
      <c r="F41" s="46">
        <f>SUM(F42:F46)</f>
        <v>301528651.27000004</v>
      </c>
      <c r="G41" s="13">
        <f>D41/F41*100</f>
        <v>51.49389788865088</v>
      </c>
      <c r="H41" s="13">
        <f>SUM(H42:H46)</f>
        <v>0</v>
      </c>
      <c r="I41" s="13">
        <f>SUM(I42:I46)</f>
        <v>0</v>
      </c>
      <c r="J41" s="13"/>
      <c r="K41" s="46">
        <f>SUM(K42:K46)</f>
        <v>0</v>
      </c>
      <c r="L41" s="13"/>
      <c r="M41" s="13">
        <f>SUM(M42:M46)</f>
        <v>172328931.74</v>
      </c>
      <c r="N41" s="13">
        <f>SUM(N42:N46)</f>
        <v>155268855.79000002</v>
      </c>
      <c r="O41" s="13">
        <f aca="true" t="shared" si="15" ref="O41:O47">N41/M41*100</f>
        <v>90.100283348974</v>
      </c>
      <c r="P41" s="46">
        <f>SUM(P42:P46)</f>
        <v>301528651.27000004</v>
      </c>
      <c r="Q41" s="13">
        <f aca="true" t="shared" si="16" ref="Q41:Q47">N41/P41*100</f>
        <v>51.49389788865088</v>
      </c>
      <c r="R41" s="21"/>
      <c r="S41" s="21"/>
    </row>
    <row r="42" spans="1:19" ht="39">
      <c r="A42" s="33" t="s">
        <v>32</v>
      </c>
      <c r="B42" s="73" t="s">
        <v>52</v>
      </c>
      <c r="C42" s="30">
        <v>8761337.25</v>
      </c>
      <c r="D42" s="30">
        <v>8758846.76</v>
      </c>
      <c r="E42" s="30">
        <f t="shared" si="14"/>
        <v>99.9715740881907</v>
      </c>
      <c r="F42" s="50">
        <v>7964764.86</v>
      </c>
      <c r="G42" s="30">
        <f aca="true" t="shared" si="17" ref="G42:G47">D42/F42*100</f>
        <v>109.96993525807615</v>
      </c>
      <c r="H42" s="30"/>
      <c r="I42" s="30"/>
      <c r="J42" s="30"/>
      <c r="K42" s="50"/>
      <c r="L42" s="30"/>
      <c r="M42" s="30">
        <f aca="true" t="shared" si="18" ref="M42:N46">H42+C42</f>
        <v>8761337.25</v>
      </c>
      <c r="N42" s="30">
        <f t="shared" si="18"/>
        <v>8758846.76</v>
      </c>
      <c r="O42" s="11">
        <f t="shared" si="15"/>
        <v>99.9715740881907</v>
      </c>
      <c r="P42" s="50">
        <f>F42+K42</f>
        <v>7964764.86</v>
      </c>
      <c r="Q42" s="30">
        <f t="shared" si="16"/>
        <v>109.96993525807615</v>
      </c>
      <c r="R42" s="21"/>
      <c r="S42" s="21"/>
    </row>
    <row r="43" spans="1:19" ht="39">
      <c r="A43" s="33" t="s">
        <v>29</v>
      </c>
      <c r="B43" s="73" t="s">
        <v>53</v>
      </c>
      <c r="C43" s="30">
        <v>46413194.49</v>
      </c>
      <c r="D43" s="30">
        <v>46267994.29</v>
      </c>
      <c r="E43" s="12">
        <f t="shared" si="14"/>
        <v>99.68715749563137</v>
      </c>
      <c r="F43" s="50">
        <v>198338188.21</v>
      </c>
      <c r="G43" s="30">
        <f t="shared" si="17"/>
        <v>23.32782945511812</v>
      </c>
      <c r="H43" s="30"/>
      <c r="I43" s="30"/>
      <c r="J43" s="30"/>
      <c r="K43" s="50"/>
      <c r="L43" s="30"/>
      <c r="M43" s="30">
        <f t="shared" si="18"/>
        <v>46413194.49</v>
      </c>
      <c r="N43" s="30">
        <f t="shared" si="18"/>
        <v>46267994.29</v>
      </c>
      <c r="O43" s="11">
        <f t="shared" si="15"/>
        <v>99.68715749563137</v>
      </c>
      <c r="P43" s="50">
        <f>F43+K43</f>
        <v>198338188.21</v>
      </c>
      <c r="Q43" s="30">
        <f t="shared" si="16"/>
        <v>23.32782945511812</v>
      </c>
      <c r="R43" s="21"/>
      <c r="S43" s="21"/>
    </row>
    <row r="44" spans="1:19" ht="39">
      <c r="A44" s="33" t="s">
        <v>33</v>
      </c>
      <c r="B44" s="73" t="s">
        <v>54</v>
      </c>
      <c r="C44" s="66">
        <f>90500+1267900</f>
        <v>1358400</v>
      </c>
      <c r="D44" s="66">
        <f>789865.24+77751.51</f>
        <v>867616.75</v>
      </c>
      <c r="E44" s="12">
        <f t="shared" si="14"/>
        <v>63.8704910188457</v>
      </c>
      <c r="F44" s="50">
        <f>87378.16+1197156.85</f>
        <v>1284535.01</v>
      </c>
      <c r="G44" s="30">
        <f t="shared" si="17"/>
        <v>67.54325442636242</v>
      </c>
      <c r="H44" s="30"/>
      <c r="I44" s="30"/>
      <c r="J44" s="30"/>
      <c r="K44" s="50"/>
      <c r="L44" s="30"/>
      <c r="M44" s="30">
        <f t="shared" si="18"/>
        <v>1358400</v>
      </c>
      <c r="N44" s="30">
        <f t="shared" si="18"/>
        <v>867616.75</v>
      </c>
      <c r="O44" s="11">
        <f t="shared" si="15"/>
        <v>63.8704910188457</v>
      </c>
      <c r="P44" s="50">
        <f>F44+K44</f>
        <v>1284535.01</v>
      </c>
      <c r="Q44" s="30">
        <f t="shared" si="16"/>
        <v>67.54325442636242</v>
      </c>
      <c r="R44" s="21"/>
      <c r="S44" s="21"/>
    </row>
    <row r="45" spans="1:19" ht="78.75">
      <c r="A45" s="33" t="s">
        <v>27</v>
      </c>
      <c r="B45" s="77" t="s">
        <v>73</v>
      </c>
      <c r="C45" s="67">
        <v>113996700</v>
      </c>
      <c r="D45" s="67">
        <v>97605120.93</v>
      </c>
      <c r="E45" s="65">
        <f t="shared" si="14"/>
        <v>85.62100563437363</v>
      </c>
      <c r="F45" s="50">
        <v>92532750.25</v>
      </c>
      <c r="G45" s="30">
        <f t="shared" si="17"/>
        <v>105.4817031443416</v>
      </c>
      <c r="H45" s="30"/>
      <c r="I45" s="30"/>
      <c r="J45" s="30"/>
      <c r="K45" s="50"/>
      <c r="L45" s="30"/>
      <c r="M45" s="30">
        <f t="shared" si="18"/>
        <v>113996700</v>
      </c>
      <c r="N45" s="30">
        <f t="shared" si="18"/>
        <v>97605120.93</v>
      </c>
      <c r="O45" s="11">
        <f t="shared" si="15"/>
        <v>85.62100563437363</v>
      </c>
      <c r="P45" s="50">
        <f>F45+K45</f>
        <v>92532750.25</v>
      </c>
      <c r="Q45" s="30">
        <f t="shared" si="16"/>
        <v>105.4817031443416</v>
      </c>
      <c r="S45" s="21"/>
    </row>
    <row r="46" spans="1:17" ht="26.25">
      <c r="A46" s="33" t="s">
        <v>30</v>
      </c>
      <c r="B46" s="73" t="s">
        <v>61</v>
      </c>
      <c r="C46" s="30">
        <v>1799300</v>
      </c>
      <c r="D46" s="30">
        <v>1769277.06</v>
      </c>
      <c r="E46" s="12">
        <f t="shared" si="14"/>
        <v>98.33140999277498</v>
      </c>
      <c r="F46" s="50">
        <v>1408412.94</v>
      </c>
      <c r="G46" s="30">
        <f t="shared" si="17"/>
        <v>125.62203951349666</v>
      </c>
      <c r="H46" s="30"/>
      <c r="I46" s="30"/>
      <c r="J46" s="30"/>
      <c r="K46" s="50"/>
      <c r="L46" s="30"/>
      <c r="M46" s="30">
        <f t="shared" si="18"/>
        <v>1799300</v>
      </c>
      <c r="N46" s="30">
        <f t="shared" si="18"/>
        <v>1769277.06</v>
      </c>
      <c r="O46" s="11">
        <f t="shared" si="15"/>
        <v>98.33140999277498</v>
      </c>
      <c r="P46" s="50">
        <f>F46+K46</f>
        <v>1408412.94</v>
      </c>
      <c r="Q46" s="30">
        <f t="shared" si="16"/>
        <v>125.62203951349666</v>
      </c>
    </row>
    <row r="47" spans="1:17" ht="12.75">
      <c r="A47" s="31" t="s">
        <v>8</v>
      </c>
      <c r="B47" s="75"/>
      <c r="C47" s="11">
        <f>C39+C41</f>
        <v>514419050.64</v>
      </c>
      <c r="D47" s="11">
        <f>D39+D41</f>
        <v>489208893.11</v>
      </c>
      <c r="E47" s="13">
        <f t="shared" si="14"/>
        <v>95.09929550652616</v>
      </c>
      <c r="F47" s="49">
        <f>F39+F41</f>
        <v>583747102.75</v>
      </c>
      <c r="G47" s="13">
        <f t="shared" si="17"/>
        <v>83.80493724172065</v>
      </c>
      <c r="H47" s="11">
        <f>H39+H41</f>
        <v>108652663.85</v>
      </c>
      <c r="I47" s="11">
        <f aca="true" t="shared" si="19" ref="I47:N47">I39+I41</f>
        <v>81090012.47</v>
      </c>
      <c r="J47" s="11">
        <f t="shared" si="19"/>
        <v>74.63232800435385</v>
      </c>
      <c r="K47" s="49">
        <f>K39+K41</f>
        <v>69896770.78999999</v>
      </c>
      <c r="L47" s="11">
        <f t="shared" si="19"/>
        <v>116.01396109360951</v>
      </c>
      <c r="M47" s="11">
        <f>M39+M41</f>
        <v>623071714.49</v>
      </c>
      <c r="N47" s="11">
        <f t="shared" si="19"/>
        <v>570298905.5799999</v>
      </c>
      <c r="O47" s="13">
        <f t="shared" si="15"/>
        <v>91.53021912522607</v>
      </c>
      <c r="P47" s="49">
        <f>P39+P41</f>
        <v>653643873.54</v>
      </c>
      <c r="Q47" s="11">
        <f t="shared" si="16"/>
        <v>87.24917782696853</v>
      </c>
    </row>
    <row r="48" spans="1:17" ht="12.75">
      <c r="A48" s="14"/>
      <c r="B48" s="14"/>
      <c r="C48" s="58"/>
      <c r="D48" s="58"/>
      <c r="E48" s="58"/>
      <c r="F48" s="68"/>
      <c r="G48" s="58"/>
      <c r="H48" s="58"/>
      <c r="I48" s="58"/>
      <c r="J48" s="25"/>
      <c r="K48" s="51"/>
      <c r="L48" s="25"/>
      <c r="M48" s="25"/>
      <c r="N48" s="58"/>
      <c r="O48" s="25"/>
      <c r="P48" s="25"/>
      <c r="Q48" s="25"/>
    </row>
    <row r="49" spans="1:17" ht="12.75">
      <c r="A49" s="14"/>
      <c r="B49" s="14"/>
      <c r="C49" s="58"/>
      <c r="D49" s="58"/>
      <c r="E49" s="58"/>
      <c r="F49" s="58"/>
      <c r="G49" s="58"/>
      <c r="H49" s="58"/>
      <c r="I49" s="58"/>
      <c r="J49" s="58"/>
      <c r="K49" s="51"/>
      <c r="L49" s="25"/>
      <c r="M49" s="25"/>
      <c r="N49" s="58"/>
      <c r="O49" s="25"/>
      <c r="P49" s="25"/>
      <c r="Q49" s="25"/>
    </row>
    <row r="50" spans="1:6" ht="12.75">
      <c r="A50" t="s">
        <v>17</v>
      </c>
      <c r="C50" s="53"/>
      <c r="D50" s="26"/>
      <c r="F50" s="52" t="s">
        <v>38</v>
      </c>
    </row>
    <row r="51" spans="3:9" ht="12.75">
      <c r="C51" s="53"/>
      <c r="D51" s="53"/>
      <c r="E51" s="53"/>
      <c r="F51" s="68"/>
      <c r="G51" s="53"/>
      <c r="H51" s="53"/>
      <c r="I51" s="53"/>
    </row>
    <row r="52" spans="3:17" ht="12.75"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3:4" ht="12.75">
      <c r="C53" s="26"/>
      <c r="D53" s="26"/>
    </row>
    <row r="54" spans="3:4" ht="12.75">
      <c r="C54" s="26"/>
      <c r="D54" s="26"/>
    </row>
    <row r="55" spans="4:9" ht="12.75">
      <c r="D55" s="26"/>
      <c r="E55" s="26"/>
      <c r="F55" s="26"/>
      <c r="G55" s="26"/>
      <c r="H55" s="26"/>
      <c r="I55" s="26"/>
    </row>
    <row r="57" spans="3:10" ht="12.75">
      <c r="C57" s="26"/>
      <c r="D57" s="26"/>
      <c r="E57" s="26"/>
      <c r="F57" s="26"/>
      <c r="G57" s="26"/>
      <c r="H57" s="26"/>
      <c r="I57" s="26"/>
      <c r="J57" s="26"/>
    </row>
    <row r="58" ht="12.75">
      <c r="F58" s="51"/>
    </row>
    <row r="65" spans="3:13" ht="12.75"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</sheetData>
  <sheetProtection/>
  <printOptions/>
  <pageMargins left="0.5" right="0.16" top="0.16" bottom="0.15" header="0.17" footer="0.1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</cp:lastModifiedBy>
  <cp:lastPrinted>2020-01-20T05:53:10Z</cp:lastPrinted>
  <dcterms:created xsi:type="dcterms:W3CDTF">2002-09-09T15:52:05Z</dcterms:created>
  <dcterms:modified xsi:type="dcterms:W3CDTF">2020-01-20T09:41:59Z</dcterms:modified>
  <cp:category/>
  <cp:version/>
  <cp:contentType/>
  <cp:contentStatus/>
</cp:coreProperties>
</file>