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0" windowWidth="11100" windowHeight="5805" tabRatio="585" activeTab="7"/>
  </bookViews>
  <sheets>
    <sheet name="дод 1" sheetId="1" r:id="rId1"/>
    <sheet name="дод2" sheetId="2" r:id="rId2"/>
    <sheet name="дод3" sheetId="3" r:id="rId3"/>
    <sheet name="дод 4" sheetId="4" r:id="rId4"/>
    <sheet name="дод 5" sheetId="5" r:id="rId5"/>
    <sheet name="дод 6" sheetId="6" r:id="rId6"/>
    <sheet name="дод 7" sheetId="7" r:id="rId7"/>
    <sheet name="дод 8" sheetId="8" r:id="rId8"/>
  </sheets>
  <externalReferences>
    <externalReference r:id="rId11"/>
  </externalReferences>
  <definedNames>
    <definedName name="_xlnm.Print_Titles" localSheetId="0">'дод 1'!$11:$11</definedName>
    <definedName name="_xlnm.Print_Titles" localSheetId="3">'дод 4'!$10:$10</definedName>
    <definedName name="_xlnm.Print_Titles" localSheetId="5">'дод 6'!$9:$9</definedName>
    <definedName name="_xlnm.Print_Titles" localSheetId="6">'дод 7'!$11:$11</definedName>
    <definedName name="_xlnm.Print_Titles" localSheetId="2">'дод3'!$13:$13</definedName>
    <definedName name="_xlnm.Print_Area" localSheetId="0">'дод 1'!$A$1:$F$101</definedName>
    <definedName name="_xlnm.Print_Area" localSheetId="3">'дод 4'!$A$1:$G$42</definedName>
    <definedName name="_xlnm.Print_Area" localSheetId="4">'дод 5'!$B$1:$I$34</definedName>
    <definedName name="_xlnm.Print_Area" localSheetId="5">'дод 6'!$A$1:$E$98</definedName>
    <definedName name="_xlnm.Print_Area" localSheetId="6">'дод 7'!$A$1:$H$68</definedName>
    <definedName name="_xlnm.Print_Area" localSheetId="1">'дод2'!$A$1:$F$30</definedName>
  </definedNames>
  <calcPr fullCalcOnLoad="1"/>
</workbook>
</file>

<file path=xl/sharedStrings.xml><?xml version="1.0" encoding="utf-8"?>
<sst xmlns="http://schemas.openxmlformats.org/spreadsheetml/2006/main" count="1082" uniqueCount="593">
  <si>
    <t>20</t>
  </si>
  <si>
    <t>Служба у справах дітей Дружківської міської ради</t>
  </si>
  <si>
    <t>24</t>
  </si>
  <si>
    <t>Відділ з питань культури, сім*ї, молоді, спорту та туризму Дружківської міської ради</t>
  </si>
  <si>
    <t>Музеї і виставки</t>
  </si>
  <si>
    <t>40</t>
  </si>
  <si>
    <t>Управління житлового та комунального господарства Дружківської міської ради</t>
  </si>
  <si>
    <t>Житлово-комунальне господарство</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</si>
  <si>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</si>
  <si>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</si>
  <si>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75</t>
  </si>
  <si>
    <t>Міське фінансове управління Дружківської міської ради</t>
  </si>
  <si>
    <t>Засоби масової інформації</t>
  </si>
  <si>
    <t>76</t>
  </si>
  <si>
    <t>Видатки, не віднесені до основних груп</t>
  </si>
  <si>
    <t>0180</t>
  </si>
  <si>
    <t>Інші субвенції</t>
  </si>
  <si>
    <t xml:space="preserve"> </t>
  </si>
  <si>
    <t>Загальний фонд</t>
  </si>
  <si>
    <t>Спеціальний фонд</t>
  </si>
  <si>
    <t>Розробка схем та проектних рішень масового застосування</t>
  </si>
  <si>
    <t>Назва об’єктів відповідно  до проектно- кошторисної документації тощо</t>
  </si>
  <si>
    <t xml:space="preserve">Всього </t>
  </si>
  <si>
    <t>ЗАТВЕРДЖЕНО</t>
  </si>
  <si>
    <t xml:space="preserve">Загальний обсяг фінансування </t>
  </si>
  <si>
    <t>виготовлення містобудівної документації</t>
  </si>
  <si>
    <t>Бібліотеки</t>
  </si>
  <si>
    <t>Школи естетичного виховання дітей</t>
  </si>
  <si>
    <t>Інші культурно-освітні заклади та заходи</t>
  </si>
  <si>
    <t>Благоустрій міст, сіл, селищ</t>
  </si>
  <si>
    <t>Філармонії, музичні колективи і ансамблі та інші мистецькі заклади та заходи</t>
  </si>
  <si>
    <t>01 Виконавчий комітет Дружківської міської ради</t>
  </si>
  <si>
    <t>0722</t>
  </si>
  <si>
    <t>0620</t>
  </si>
  <si>
    <t>Забезпечення централізованих заходів з лікування хворих на цукровий та нецукровий діабет</t>
  </si>
  <si>
    <t>Інші видатки на соціальний захист населення</t>
  </si>
  <si>
    <t>1090</t>
  </si>
  <si>
    <t>40 Управління житлового та комунального господарства Дружківської міської ради</t>
  </si>
  <si>
    <t>Всього</t>
  </si>
  <si>
    <t>Код</t>
  </si>
  <si>
    <t>(грн.)</t>
  </si>
  <si>
    <t>в т.ч. бюджет розвитку</t>
  </si>
  <si>
    <t>Найменування згідно з класифікацією фінансування бюджету</t>
  </si>
  <si>
    <t>Внутрішнє фінансування</t>
  </si>
  <si>
    <t>Фінансування за рахунок зміни залишків коштів бюджетів</t>
  </si>
  <si>
    <t>На кінець періоду</t>
  </si>
  <si>
    <t>Фінансування за активними операціями</t>
  </si>
  <si>
    <t>Зміни обсягів бюджетних коштів</t>
  </si>
  <si>
    <t>РОЗПОДІЛ</t>
  </si>
  <si>
    <t>РАЗОМ</t>
  </si>
  <si>
    <t>видатки споживання</t>
  </si>
  <si>
    <t>з них</t>
  </si>
  <si>
    <t>видатки розвитку</t>
  </si>
  <si>
    <t>оплата праці</t>
  </si>
  <si>
    <t>комунальні послуги та енергоносії</t>
  </si>
  <si>
    <t>бюджет розвитку</t>
  </si>
  <si>
    <t>01</t>
  </si>
  <si>
    <t>Виконавчий комітет Дружківської міської ради</t>
  </si>
  <si>
    <t>Державне управління</t>
  </si>
  <si>
    <t>Культура і мистецтво</t>
  </si>
  <si>
    <t>Будівництво</t>
  </si>
  <si>
    <t>10</t>
  </si>
  <si>
    <t>Освіта</t>
  </si>
  <si>
    <t>0990</t>
  </si>
  <si>
    <t>Фізична культура і спорт</t>
  </si>
  <si>
    <t>14</t>
  </si>
  <si>
    <t>Міський відділ охорони здоров*я Дружківської міської ради</t>
  </si>
  <si>
    <t>Охорона здоров`я</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</si>
  <si>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</si>
  <si>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15</t>
  </si>
  <si>
    <t>Соціальний захист та соціальне забезпечення</t>
  </si>
  <si>
    <t>1060</t>
  </si>
  <si>
    <t>1010</t>
  </si>
  <si>
    <t>1020</t>
  </si>
  <si>
    <t>Інші установи та заклади</t>
  </si>
  <si>
    <t>Відділ освіти Дружківської міської ради</t>
  </si>
  <si>
    <t>Управління соціального захисту населення Дружківської міської ради</t>
  </si>
  <si>
    <t>Палаци і будинки культури, клуби та інші заклади клубного типу</t>
  </si>
  <si>
    <r>
      <t>Найменування
згідно з типовою відомчою/типовою програмною</t>
    </r>
    <r>
      <rPr>
        <vertAlign val="superscript"/>
        <sz val="14"/>
        <rFont val="Times New Roman"/>
        <family val="1"/>
      </rPr>
      <t>3</t>
    </r>
    <r>
      <rPr>
        <sz val="14"/>
        <rFont val="Times New Roman"/>
        <family val="1"/>
      </rPr>
      <t>/тимчасовою класифікацією видатків та кредитування місцевого бюджету</t>
    </r>
  </si>
  <si>
    <t>Додаток 2</t>
  </si>
  <si>
    <t>Додаток 3</t>
  </si>
  <si>
    <t xml:space="preserve">      Фінансування міського бюджету Дружківської міської ради на 2017 рік</t>
  </si>
  <si>
    <t>видатків міського бюджету Дружківської міської ради на 2017 рік</t>
  </si>
  <si>
    <t>Напрямки видатків, фінансування яких буде проводитись у 2017 році за рахунок коштів бюджету розвитку</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</si>
  <si>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</si>
  <si>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</si>
  <si>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Цільові фонди</t>
  </si>
  <si>
    <t>Ліквідація іншого забруднення навколишнього природного середовища</t>
  </si>
  <si>
    <t>0170</t>
  </si>
  <si>
    <t>6430</t>
  </si>
  <si>
    <t>4030</t>
  </si>
  <si>
    <t>1150</t>
  </si>
  <si>
    <t>1170</t>
  </si>
  <si>
    <t>1190</t>
  </si>
  <si>
    <t>1200</t>
  </si>
  <si>
    <t>1210</t>
  </si>
  <si>
    <t>1230</t>
  </si>
  <si>
    <t>2010</t>
  </si>
  <si>
    <t>2140</t>
  </si>
  <si>
    <t>2180</t>
  </si>
  <si>
    <t>2220</t>
  </si>
  <si>
    <t>2200</t>
  </si>
  <si>
    <t>2211</t>
  </si>
  <si>
    <t>2212</t>
  </si>
  <si>
    <t>2213</t>
  </si>
  <si>
    <t>2214</t>
  </si>
  <si>
    <t>3011</t>
  </si>
  <si>
    <t>3012</t>
  </si>
  <si>
    <t>3013</t>
  </si>
  <si>
    <t>3014</t>
  </si>
  <si>
    <t>3015</t>
  </si>
  <si>
    <t>3016</t>
  </si>
  <si>
    <t>3021</t>
  </si>
  <si>
    <t>3023</t>
  </si>
  <si>
    <t>3024</t>
  </si>
  <si>
    <t>3025</t>
  </si>
  <si>
    <t>3026</t>
  </si>
  <si>
    <t>3031</t>
  </si>
  <si>
    <t>3033</t>
  </si>
  <si>
    <t>3034</t>
  </si>
  <si>
    <t>3035</t>
  </si>
  <si>
    <t>3038</t>
  </si>
  <si>
    <t>3041</t>
  </si>
  <si>
    <t>3042</t>
  </si>
  <si>
    <t>3043</t>
  </si>
  <si>
    <t>3044</t>
  </si>
  <si>
    <t>3045</t>
  </si>
  <si>
    <t>3046</t>
  </si>
  <si>
    <t>3047</t>
  </si>
  <si>
    <t>3048</t>
  </si>
  <si>
    <t>3049</t>
  </si>
  <si>
    <t>3400</t>
  </si>
  <si>
    <t>3080</t>
  </si>
  <si>
    <t>3131</t>
  </si>
  <si>
    <t>3132</t>
  </si>
  <si>
    <t>3112</t>
  </si>
  <si>
    <t>3181</t>
  </si>
  <si>
    <t>3212</t>
  </si>
  <si>
    <t>3300</t>
  </si>
  <si>
    <t>4060</t>
  </si>
  <si>
    <t>4070</t>
  </si>
  <si>
    <t>4090</t>
  </si>
  <si>
    <t>4100</t>
  </si>
  <si>
    <t>4200</t>
  </si>
  <si>
    <t>5011</t>
  </si>
  <si>
    <t>6040</t>
  </si>
  <si>
    <t>6051</t>
  </si>
  <si>
    <t>6060</t>
  </si>
  <si>
    <t>6130</t>
  </si>
  <si>
    <t>7810</t>
  </si>
  <si>
    <t>9130</t>
  </si>
  <si>
    <t>3202</t>
  </si>
  <si>
    <t>7211</t>
  </si>
  <si>
    <t>8800</t>
  </si>
  <si>
    <t>15  Управління соціального захисту населення  Дружківської міської ради</t>
  </si>
  <si>
    <t>капітальний ремонт житла</t>
  </si>
  <si>
    <t>Код ТПКВКМБ /
ТКВКБМС</t>
  </si>
  <si>
    <t>Код ФКВКБ</t>
  </si>
  <si>
    <t>0100</t>
  </si>
  <si>
    <t>0111</t>
  </si>
  <si>
    <t>4000</t>
  </si>
  <si>
    <t>0822</t>
  </si>
  <si>
    <t>6300</t>
  </si>
  <si>
    <t>0443</t>
  </si>
  <si>
    <t>1000</t>
  </si>
  <si>
    <t>0910</t>
  </si>
  <si>
    <t>0921</t>
  </si>
  <si>
    <t>0960</t>
  </si>
  <si>
    <t>0950</t>
  </si>
  <si>
    <t>5000</t>
  </si>
  <si>
    <t>0810</t>
  </si>
  <si>
    <t>2000</t>
  </si>
  <si>
    <t>0731</t>
  </si>
  <si>
    <t>0726</t>
  </si>
  <si>
    <t>0763</t>
  </si>
  <si>
    <t>0740</t>
  </si>
  <si>
    <t>3000</t>
  </si>
  <si>
    <t>1030</t>
  </si>
  <si>
    <t>1070</t>
  </si>
  <si>
    <t>1040</t>
  </si>
  <si>
    <t>3104</t>
  </si>
  <si>
    <t>3105</t>
  </si>
  <si>
    <t>0828</t>
  </si>
  <si>
    <t>0829</t>
  </si>
  <si>
    <t>6000</t>
  </si>
  <si>
    <t>0640</t>
  </si>
  <si>
    <t>7800</t>
  </si>
  <si>
    <t>0320</t>
  </si>
  <si>
    <t>9100</t>
  </si>
  <si>
    <t>0513</t>
  </si>
  <si>
    <t>8000</t>
  </si>
  <si>
    <t>7200</t>
  </si>
  <si>
    <t>0830</t>
  </si>
  <si>
    <t>рішення міської ради</t>
  </si>
  <si>
    <t>Секретар міської ради</t>
  </si>
  <si>
    <t>І.О.Бучук</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</si>
  <si>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</si>
  <si>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Керівництво і управління у відповідній сфері у містах республіканського Автономної Республіки Крим та обласного значення</t>
  </si>
  <si>
    <t>Надання позашкільної освіти позашкільними закладами освіти, заходи із позашкільної роботи з дітьми</t>
  </si>
  <si>
    <t>Підвищення кваліфікації, перепідготовка кадрів іншими закладами післядипломної освіти</t>
  </si>
  <si>
    <t>Методичне забезпечення діяльності навчальних закладів та інші заходи в галузі освіти</t>
  </si>
  <si>
    <t>Централізоване ведення бухгалтерського обліку</t>
  </si>
  <si>
    <t>Утримання інших закладів освіти</t>
  </si>
  <si>
    <t>Багатопрофільна стаціонарна медична допомога населенню</t>
  </si>
  <si>
    <t>Надання стоматологічної допомоги населенню</t>
  </si>
  <si>
    <t>Первинна медична допомога населенню</t>
  </si>
  <si>
    <t>Програма і централізовані заходи з імунопрофілактики</t>
  </si>
  <si>
    <t>Програма і централізовані заходи боротьби з туберкульозом</t>
  </si>
  <si>
    <t>Програма і централізовані заходи профілактики ВІЛ-інфекції/СНІДу</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</si>
  <si>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</si>
  <si>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субсидій населенню для відшкодування витрат на оплату житлово-комунальних послуг</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</si>
  <si>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</si>
  <si>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</si>
  <si>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</si>
  <si>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</si>
  <si>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</si>
  <si>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</si>
  <si>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</si>
  <si>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</si>
  <si>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</si>
  <si>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інвалідам з дитинства та дітям-інвалідам</t>
  </si>
  <si>
    <t>Надання реабілітаційних послуг інвалідам та дітям-інвалідам</t>
  </si>
  <si>
    <t>Заходи державної політики з питань дітей та їх соціального захисту</t>
  </si>
  <si>
    <t>Надання фінансової підтримки громадським організаціям інвалідів і ветеранів, діяльність яких має соціальну спрямованість</t>
  </si>
  <si>
    <t>Централізований бухгалтерський та фінансовий облік у сфері соціального захисту</t>
  </si>
  <si>
    <t>Утримання комунальних спортивних споруд</t>
  </si>
  <si>
    <t>Забезпечення функціонування теплових мереж</t>
  </si>
  <si>
    <t>Сприяння діяльності телебачення і радіомовлення</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</si>
  <si>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</si>
  <si>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3190</t>
  </si>
  <si>
    <t>0490</t>
  </si>
  <si>
    <t>виконання проектних робіт з капітального ремонту автодоріг міста</t>
  </si>
  <si>
    <t>Реалізація заходів щодо інвестиційного розвитку території</t>
  </si>
  <si>
    <t>Код програмної класифікації видатків та кредитування місцевих бюджетів1</t>
  </si>
  <si>
    <t>Код ТПКВКМБ / ТКВКБМС2</t>
  </si>
  <si>
    <t>Код ФКВКБ3</t>
  </si>
  <si>
    <t>Найменування головного розпорядника, відповідального виконавця, бюджетної програми або напряму видатків згідно з типовою відомчою / ТПКВКМБ / ТКВКБМС</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</si>
  <si>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</si>
  <si>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Дошкільна освіта</t>
  </si>
  <si>
    <t>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</si>
  <si>
    <t>Здійснення централізованого господарського обслуговування</t>
  </si>
  <si>
    <t>Надання допомоги дітям-сиротам і дітям, позбавленим батьківського піклування, яким виповнюється 18 років</t>
  </si>
  <si>
    <t>5031</t>
  </si>
  <si>
    <t>Утримання та навчально-тренувальна робота комунальних дитячо-юнацьких спортивних шкіл</t>
  </si>
  <si>
    <t>Інші заходи в галузі охорони здоров`я</t>
  </si>
  <si>
    <t>Надання допомоги у зв`язку з вагітністю і пологами</t>
  </si>
  <si>
    <t>Надання державної соціальної допомоги малозабезпеченим сім`ям</t>
  </si>
  <si>
    <t>Надання допомоги на догляд за інвалідом і чи іі групи внаслідок психічного розладу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</si>
  <si>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</si>
  <si>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Центри соціальних служб для сім`ї, дітей та молоді</t>
  </si>
  <si>
    <t>Програми і заходи центрів соціальних служб для сім`ї, дітей та молоді</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</si>
  <si>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</si>
  <si>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6310</t>
  </si>
  <si>
    <t>0824</t>
  </si>
  <si>
    <t>Проведення навчально-тренувальних зборів і змагань з олімпійських видів спорту</t>
  </si>
  <si>
    <t>5041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</si>
  <si>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</si>
  <si>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</si>
  <si>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Утримання об`єктів соціальної сфери підприємств, що передаються до комунальної власності</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</si>
  <si>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</si>
  <si>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 xml:space="preserve">                                                                   Додаток 6</t>
  </si>
  <si>
    <t xml:space="preserve">                                                                   ЗАТВЕРДЖЕНО</t>
  </si>
  <si>
    <t xml:space="preserve">                                                                   рішення   міської ради</t>
  </si>
  <si>
    <t>10 Відділ освіти Дружківської міської ради</t>
  </si>
  <si>
    <t>14 Міський відділ охорони здоров*я Дружківської міської ради</t>
  </si>
  <si>
    <t>капітальний ремонт будівлі КЛПУ "Дружківська міська лікарня №2" будівля дитячого  інфекційного відділення за адресою: вул. Машинобудівників,56 м. Дружківка</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</si>
  <si>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</si>
  <si>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</si>
  <si>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Освітня субвенція з державного бюджету місцевим бюджетам</t>
  </si>
  <si>
    <t>Медична субвенція з державного бюджету місцевим бюджетам</t>
  </si>
  <si>
    <t>Капітальний ремонт інженерних мереж будівлі дошкільного закладу "Берізка" Дружківської міської ради, розташованої за адресою: вул. Рибіна, 3</t>
  </si>
  <si>
    <t xml:space="preserve">Капітальний ремонт будівлі дошкільного закладу  "Берізка" Дружківської міської ради, розташованої за адресою: вул. Рибіна,2 (коригування)
</t>
  </si>
  <si>
    <t xml:space="preserve">Капітальний ремонт будівлі Дружківської загальноосвітньої  школи І-ІІІ ступенів №17 Дружківської міської ради Донецької області м. Дружківка (коригування) </t>
  </si>
  <si>
    <t>Капітальний ремонт Дружківської ЗШ І-ІІІ ступенів №17 Дружківської міської ради, розташованої за адресою: вул. Козацька, 87</t>
  </si>
  <si>
    <t xml:space="preserve">Реконструкція громадської будівлі Управління соціального захисту населення Дружківської міської ради, розташованої за адресою: вул. Радченко, 64, м. Дружківка, Донецька область
</t>
  </si>
  <si>
    <t>76 Міське фінансове управління Дружківської міської ради</t>
  </si>
  <si>
    <t>Додаток 1</t>
  </si>
  <si>
    <t>Доходи міського бюджету Дружківської міської ради на 2017 рік</t>
  </si>
  <si>
    <t>Найменування згідно з класифікацією доходів бюджету</t>
  </si>
  <si>
    <t>Податкові надходження  </t>
  </si>
  <si>
    <t>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</si>
  <si>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</si>
  <si>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</si>
  <si>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</si>
  <si>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</si>
  <si>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</si>
  <si>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</si>
  <si>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прибуток підприємств  </t>
  </si>
  <si>
    <t>Податок на прибуток підприємств та фінансових установ комунальної власності </t>
  </si>
  <si>
    <t>Внутрішні податки на товари та послуги  </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</si>
  <si>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</si>
  <si>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</si>
  <si>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</si>
  <si>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</si>
  <si>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</si>
  <si>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</si>
  <si>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</si>
  <si>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</si>
  <si>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</si>
  <si>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</si>
  <si>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</si>
  <si>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Транспортний податок з фізичних осіб</t>
  </si>
  <si>
    <t>Транспортний податок з юридичних осіб</t>
  </si>
  <si>
    <t>Єдиний податок  </t>
  </si>
  <si>
    <t>Єдиний податок з юридичних осіб </t>
  </si>
  <si>
    <t>Єдиний податок з фізичних осіб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</si>
  <si>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</si>
  <si>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</si>
  <si>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</si>
  <si>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</si>
  <si>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</si>
  <si>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</si>
  <si>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Неподаткові надходження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</si>
  <si>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</si>
  <si>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t>
  </si>
  <si>
    <t>Частина чистого прибутку (доходу) комунальних унітарних підприємств та їх об`єднань, що вилучається до відповідного місцевого бюджету</t>
  </si>
  <si>
    <t>Інші надходження  </t>
  </si>
  <si>
    <t>Адміністративні штрафи та інші санкції </t>
  </si>
  <si>
    <t>Адміністративні збори та платежі, доходи від некомерційної господарської діяльності </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</si>
  <si>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</si>
  <si>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</si>
  <si>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Плата за надання інших адміністративних послуг</t>
  </si>
  <si>
    <t>Адміністративний збір за державну реєстрацію речових прав на нерухоме майно та їх обтяжень</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</si>
  <si>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</si>
  <si>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</si>
  <si>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</si>
  <si>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</si>
  <si>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</si>
  <si>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Інші неподаткові надходження  </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</si>
  <si>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</si>
  <si>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</si>
  <si>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</si>
  <si>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</si>
  <si>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</si>
  <si>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Доходи від операцій з капіталом  </t>
  </si>
  <si>
    <t>Надходження від продажу основного капіталу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</si>
  <si>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</si>
  <si>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</si>
  <si>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Кошти від відчуження майна, що належить Автономній Республіці Крим та майна, що перебуває в комунальній власності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</si>
  <si>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</si>
  <si>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</si>
  <si>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</si>
  <si>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РАЗОМ ДОХОДІВ</t>
  </si>
  <si>
    <t>Офіційні трансферти  </t>
  </si>
  <si>
    <t>Від органів державного управління  </t>
  </si>
  <si>
    <t>Субвенції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</si>
  <si>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</si>
  <si>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</si>
  <si>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</si>
  <si>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Інші субвенції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</si>
  <si>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</si>
  <si>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ВСЬОГО ДОХОДІВ</t>
  </si>
  <si>
    <t>Додаток 7</t>
  </si>
  <si>
    <t xml:space="preserve"> рішення міської ради</t>
  </si>
  <si>
    <t>Перелік міських галузевих програм, які фінансуватимуться за рахунок коштів міського бюджету у 2017 році</t>
  </si>
  <si>
    <t>Найменування місцевої (регіональної) програми</t>
  </si>
  <si>
    <t>Разом загальний та спеціальний фонди</t>
  </si>
  <si>
    <t>01 Виконком Дружківської міської ради</t>
  </si>
  <si>
    <t>Програма заохочення відзнаками Дружківської міської ради на 2017 рік</t>
  </si>
  <si>
    <t>розділ 6.2. Програми соціального та економічного розвитку міста</t>
  </si>
  <si>
    <t>10  Відділ освіти Дружківської міської ради</t>
  </si>
  <si>
    <t>розділ 4.7. Програми соціального та економічного розвитку міста</t>
  </si>
  <si>
    <t>розділ 4.9. Програми соціального та економічного розвитку міста</t>
  </si>
  <si>
    <t xml:space="preserve">14 Міський відділ охорони здоров’я Дружківської міської ради </t>
  </si>
  <si>
    <t>розділ 4.8. Програми соціального та економічного розвитку міста</t>
  </si>
  <si>
    <t>Програма "Ветеран" на період 2013- 2017 роки (рішення міської ради 24.04.2013 №6/32-1)</t>
  </si>
  <si>
    <t>15 Управління соціального захисту населення Дружківської міської ради</t>
  </si>
  <si>
    <t xml:space="preserve">розділ 4.5. Програми соціального та економічного розвитку м. Дружківка </t>
  </si>
  <si>
    <t>Програма підтримки учасників антитерористичної операції та членів їхніх сімей на 2016 -2017роки (рішення міської ради від 27.04.2016 №7/8-6)</t>
  </si>
  <si>
    <t>Програма соціального захисту інвалідів I - II груп по зору м. Дружківки на 2016 -2017роки (рішення міської ради від 23.12.2015 №7/3-8)</t>
  </si>
  <si>
    <t>20 Служба у справах дітей Дружківської міської ради</t>
  </si>
  <si>
    <t>розділ 4.6. Програми соціального та економічного розвитку міста</t>
  </si>
  <si>
    <t>24 Відділ з питань культури, сім’ї, молоді, спорту та туризму Дружківської міської ради</t>
  </si>
  <si>
    <t>розділ 4.10. Програми соціального та економічного розвитку міста</t>
  </si>
  <si>
    <t>розділ 3.5. Програми соціального та економічного розвитку міста</t>
  </si>
  <si>
    <t>розділ 5.1.. Програми соціального та економічного розвитку міста</t>
  </si>
  <si>
    <t>75 Міське фінансове управління Дружківської міської ради</t>
  </si>
  <si>
    <t>розділ 5.4. Програми соціального та економічного розвитку міста</t>
  </si>
  <si>
    <t>Додаток 5</t>
  </si>
  <si>
    <t xml:space="preserve">ЗАТВЕРДЖЕНО </t>
  </si>
  <si>
    <t xml:space="preserve">Перелік об’єктів, видатки на які у 2017  році будуть проводитися за рахунок коштів бюджету розвитку  спеціального фонду міського бюджету </t>
  </si>
  <si>
    <r>
      <t>Найменування
згідно з типовою відомчою/типовою програмною</t>
    </r>
    <r>
      <rPr>
        <b/>
        <vertAlign val="superscript"/>
        <sz val="14"/>
        <rFont val="Times New Roman"/>
        <family val="1"/>
      </rPr>
      <t>3</t>
    </r>
    <r>
      <rPr>
        <b/>
        <sz val="14"/>
        <rFont val="Times New Roman"/>
        <family val="1"/>
      </rPr>
      <t>/тимчасовою класифікацією видатків та кредитування місцевого бюджету</t>
    </r>
  </si>
  <si>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</si>
  <si>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</si>
  <si>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</si>
  <si>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 xml:space="preserve">Разом видатків на поточний рік </t>
  </si>
  <si>
    <t>обстеження та оцінка технічного стану першого поверху будівлі та розробку проектно – кошторисної документації для проведення реконструкції першого поверху будівлі з реконструкцією інженерних мереж за адресою: Донецька обл., м. Дружківка, вул. Машинобудівників, 64</t>
  </si>
  <si>
    <t>виконання проектних робіт з реконструкції автодоріг міста</t>
  </si>
  <si>
    <t>Керуючий справами виконкому                                                                                І.В. Курило</t>
  </si>
  <si>
    <t xml:space="preserve">Секретар міської ради </t>
  </si>
  <si>
    <t>Начальник міськфінуправління                                                                                І.В. Трушин</t>
  </si>
  <si>
    <t>розробка проектно – кошторисної документації по капітальному ремонту школи №6, розташованої за адресою: вул. Косарева, 7</t>
  </si>
  <si>
    <t>розробка проектно – кошторисної документації по капітальному ремонту школи №8, розташованої за адресою: вул. Б.Хмельницького, 28</t>
  </si>
  <si>
    <t>розробка проектно - кошторисної документації по об'єкту :"Будівництво спортивного майданчика для школи №8, розташованої за адресою: вул. Б. Хмельницького, 28"</t>
  </si>
  <si>
    <t>Будівництво спортивного майданчика для школи №8, розташованої за адресою: вул. Б. Хмельницького, 28</t>
  </si>
  <si>
    <t>розробка проектно - кошторисної документації по об'єкту: "Будівництво спортивного майданчика для школи №17", розташованої за адресою: вул. Козацька,86</t>
  </si>
  <si>
    <t>На початок періоду, у т.ч. за рахунок:</t>
  </si>
  <si>
    <t>освітньої субвенції з державного бюджету місцевим бюджетам</t>
  </si>
  <si>
    <t>реконструкція підвального приміщення будівлі ЦНАП м. Дружківка</t>
  </si>
  <si>
    <t xml:space="preserve">реконструкція благоустрою території ЦНАП </t>
  </si>
  <si>
    <t>24  Відділ з питань культури, сім*ї, молоді, спорту та туризму Дружківської міської ради</t>
  </si>
  <si>
    <t>капітальний ремонт глядацької зали БК «Етюд».</t>
  </si>
  <si>
    <t>0491</t>
  </si>
  <si>
    <t>проведення інженерно – геологічних вишукувань на об’єкті «Прибудова до будівлі за адресою: м. Дружківка, вул. Машинобудівників, 64»</t>
  </si>
  <si>
    <t>придбання двох кисневих концентраторів та двох пульсоксиметрів для дитячого та терапевтичного відділень КЛПУ "Дружківська міська лікарня №2"</t>
  </si>
  <si>
    <t>капітальний ремонт та переобладнання автопідйомника ПЕМЗО "Міськсвітло"</t>
  </si>
  <si>
    <t>капітальний ремонт приміщень військово- лікарської комісії Дружківського міського військового комісаріату</t>
  </si>
  <si>
    <t>придбання 9 штук бензокос КП "Спектр"</t>
  </si>
  <si>
    <t>придбання 5 штук бензопил КП "Спектр"</t>
  </si>
  <si>
    <t>придбання бензопили на штанзі КП "Спектр"</t>
  </si>
  <si>
    <t>капітальний ремонт квартир для забезпечення впорядкованим житлом осіб з числа дітей – сиріт та дітей, позбавлених батьківського піклування.</t>
  </si>
  <si>
    <t>програма "Забезпечення житлом дітей - сиріт, дітей позбавлених батьківського піклування, та осіб з їх числа на 2013 - 2017 роки"</t>
  </si>
  <si>
    <t>капітальний ремонт світлофорних об’єктів</t>
  </si>
  <si>
    <t>капітальний ремонт автодоріг</t>
  </si>
  <si>
    <t>проекти та експертиза проектів  на капітальний ремонт автодоріг</t>
  </si>
  <si>
    <t>придбання  комп’ютерної техніки</t>
  </si>
  <si>
    <t>капітальний ремонт ліфтів</t>
  </si>
  <si>
    <t>обстеження та оцінка технічного стану першого поверху будівлі та розробка проектно - кошторисної документації для проведення реконструкції першого поверху будівлі з реконструкцією інженерних мереж за адресою: вул. Машинобудівників, 64</t>
  </si>
  <si>
    <t>Секретар  міської ради</t>
  </si>
  <si>
    <t>7400</t>
  </si>
  <si>
    <t>Інші послуги, пов`язані з економічною діяльністю</t>
  </si>
  <si>
    <t>7420</t>
  </si>
  <si>
    <t>Програма стабілізації та соціально-економічного розвитку територій</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</si>
  <si>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</si>
  <si>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6021</t>
  </si>
  <si>
    <t>0610</t>
  </si>
  <si>
    <t>Капітальний ремонт житлового фонду</t>
  </si>
  <si>
    <t>7300</t>
  </si>
  <si>
    <t>Сільське і лісове господарство, рибне господарство та мисливство</t>
  </si>
  <si>
    <t>7310</t>
  </si>
  <si>
    <t>0421</t>
  </si>
  <si>
    <t>Проведення заходів із землеустрою</t>
  </si>
  <si>
    <t>програма розвитку земельних відносин і охорони земель у м. Дружківка на 2016-2020 роки</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</si>
  <si>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</si>
  <si>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Надання пільг багатодітним сім'ям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</si>
  <si>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</si>
  <si>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пільг багатодітним сім'ям на придбання твердого палива та скрапленого газу</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</si>
  <si>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</si>
  <si>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Надання пільг окремим категоріям громадян з оплати послуг зв'язку</t>
  </si>
  <si>
    <t xml:space="preserve">капітальний ремонт ФЛГ- апарату з заміною кабелю високої напруги, реставрації трубки та ремонту генератору КЛЗ "Центральна міська клінічна лікарня" </t>
  </si>
  <si>
    <t>розділ 4.9. Програми соціального та економічного розвитку міста (будівництво спортивних майданчиків зі штучним покриттям)</t>
  </si>
  <si>
    <t>розробка проектно - кошторисної документації по об'єкту: "Будівництво спортивного майданчика для  Дружківської гімназії «Інтелект», розташованої за адресою: вул. Космонавтів,16»</t>
  </si>
  <si>
    <t>Міська програма заходів, присвячених святкуванню 90 - річчя з дня народження українського правозахисника, дисидента, члена - засновника Української гельсінської групи Олекси Тихого"</t>
  </si>
  <si>
    <t xml:space="preserve">капітальний ремонт ультразвукового діагностичного сканеру КЛЗ "Центральна міська клінічна лікарня" </t>
  </si>
  <si>
    <t>розробка проектно - кошторисної документації по об'єкту :"Будівництво спортивного майданчика для Дружківської загальноосвітньої школи I- III ступенів  №6, розташованої за адресою: вул. Косарева, 7</t>
  </si>
  <si>
    <t>влаштування основи під укладку штучного покриття для сучасних спортивних майданчиків на території загальноосвітньої школи №17</t>
  </si>
  <si>
    <t>придбання мотокультиватору, газонокосарки, бензопили КП «Спектр»</t>
  </si>
  <si>
    <t>капітальний ремонт автодороги автомобільного мосту через річку К. Торець по вул. Б. Хмельницького</t>
  </si>
  <si>
    <t>Субвенція з державного бюджету місцевим бюджетам на відшкодування вартості лікарських засобів для лікування окремих захворювань</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</si>
  <si>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</si>
  <si>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Керівництво і управління у відповідній сфері у містах, селищах, селах</t>
  </si>
  <si>
    <t>проведення робіт по об'єкту «Будівництво спортивного майданчика для Дружківської гімназії «Інтелект», розташованої за адресою: вул. Космонавтів,16»</t>
  </si>
  <si>
    <t>капітальний ремонт санвузлів першого поверху будівлі Центра дитячої та юнацької творчості Дружківської міської ради, розташованої за адресою: вул Космонавтів, 40</t>
  </si>
  <si>
    <t>придбання  автомобіля для відділу «Муніципальна поліція» (ДКАТП 052805)</t>
  </si>
  <si>
    <t>3037</t>
  </si>
  <si>
    <t>Компенсаційні виплати за пільговий проїзд окремих категорій громадян на залізничному транспорті</t>
  </si>
  <si>
    <t>9180</t>
  </si>
  <si>
    <t>0133</t>
  </si>
  <si>
    <t>Цільові фонди, утворені Верховною Радою Автономної Республіки Крим, органами місцевого самоврядування і місцевими органами виконавчої влади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</si>
  <si>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</si>
  <si>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</si>
  <si>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</si>
  <si>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Адміністративні штрафи та штрафні санкції за порушення законодавства у сфері виробництва та обігу алкогольних напоїв та тютюнових виробів</t>
  </si>
  <si>
    <t>Дотації  </t>
  </si>
  <si>
    <t>Інші додаткові дотації  </t>
  </si>
  <si>
    <t>реконструкція плавальних басейнів Дитячої юнацької спортивної школи за адресою: м. Дружківка, вул. Космонавтів,40</t>
  </si>
  <si>
    <t>придбання обладнання для мультимедійного класу</t>
  </si>
  <si>
    <t>придбання необхідного обладнання</t>
  </si>
  <si>
    <t>реконструкція системи теплопостачання з улаштуванням окремо стоячої котельні за адресою: вул.. Космонавтів, 40 (для здійснення підігріву води в плавальних басейнах ДЮСШ)</t>
  </si>
  <si>
    <t>капітальний ремонт (консервація) будівлі колишньої ЗШ №5</t>
  </si>
  <si>
    <t>капітальний ремонт покрівлі ЗШ №12</t>
  </si>
  <si>
    <t>придбання акустичної системи</t>
  </si>
  <si>
    <t>коригування проекту «Капітальний ремонт Дружківської  ЗШ І-ІІІ ступенів №17 Дружківської міської ради, розташованої за адресою: вул.. Козацька, 86» (проектування пожежної сигналізації, слабкострумових мереж та автоматичне звукове оповіщення)</t>
  </si>
  <si>
    <t xml:space="preserve">придбання центрифуги КЛЗ «Центральна міська клінічна лікарня м. Дружківка» </t>
  </si>
  <si>
    <t xml:space="preserve">придбання кондиціонеру для КЛЗ «Центральна міська клінічна лікарня м. Дружківка» </t>
  </si>
  <si>
    <t xml:space="preserve">придбання сушильної машини для КЛЗ «Центральна міська клінічна лікарня м. Дружківка» </t>
  </si>
  <si>
    <t>капітальний ремонт 20 дерев КЛПУ "Дружківська міська лікарня №2"</t>
  </si>
  <si>
    <t>медичної субвенції з державного бюджету місцевим бюджетам</t>
  </si>
  <si>
    <t>Програма розвитку фізичної культури та спорту в м. Дружківка на 2017-2021 роки</t>
  </si>
  <si>
    <t xml:space="preserve">придбання двокамерного холодильника «Атлант» для зберігання крові, реактивів високої вартості, контрольних матеріалів для КЛЗ «Центральна міська клінічна лікарня м. Дружківка» </t>
  </si>
  <si>
    <t>співфінансування для участі у конкурсній програмі ДФРР у розмірі 10 % від загальної суми проекту "Капітальний ремонт будівель КЛПУ "Дружківська  міська клінічна лікарня №1": "Будівля лікарні", "Будівля інфекційного відділення", розташованих за адресою: вул. Котляревського, 151"</t>
  </si>
  <si>
    <t xml:space="preserve">коригування проекту «Капітальний ремонт благоустрою Дружківської  ЗШ І-ІІІ ступенів №17 Дружківської міської ради, розташованої за адресою: вул.. Козацька, 86» </t>
  </si>
  <si>
    <t>8370</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</si>
  <si>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</si>
  <si>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адміністративної будівлі ГВ у м. Краматорськ УСБУ в Донецькій області</t>
  </si>
  <si>
    <t>технічне переоснащення ДПРЧ -45 ГУ ДСНС України у Донецькій області</t>
  </si>
  <si>
    <t xml:space="preserve">розділ 5.2. Програми соціального та економічного розвитку м. Дружківка </t>
  </si>
  <si>
    <t xml:space="preserve">розділ 5.3. Програми соціального та економічного розвитку м. Дружківка </t>
  </si>
  <si>
    <t xml:space="preserve">розділ 3.5. Програми соціального та економічного розвитку м. Дружківка </t>
  </si>
  <si>
    <t>закупівля приладів обліку теплової енергії та комплектуючих до вузлів обліку теплової енергії з метою встановлення в  житлових будинках м. Дружківка – одержувач коштів ОКП «Донецьктеплокомуненерго»</t>
  </si>
  <si>
    <t>комплексна експертиза окремо по 3 чергам будівництва по об’єкту «Розробка проектно – кошторисної документації з реконструкції вул. Соборна з благоустроєм прилеглої території у м. Дружківка».</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</si>
  <si>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</si>
  <si>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</si>
  <si>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</si>
  <si>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виконання робіт по об’єкту «Проектування газопроводу середнього тиску до котельні №18 м. Дружківка (будівництво)» </t>
  </si>
  <si>
    <t xml:space="preserve">придбання обладнання, яке вийшло з ладу для котелень №18,20 </t>
  </si>
  <si>
    <t>придбання обладнання дитячих гральних майданчиків переможцям конкурсу «Кращий двір»</t>
  </si>
  <si>
    <t>придбання комп'ютерної техніки для КЛПУ "Дружківська міська клінічна лікарня №1"</t>
  </si>
  <si>
    <t>капітальний ремонт системи ультразвукової діагностичної системи поліклінічного відділення</t>
  </si>
  <si>
    <t xml:space="preserve"> "Будівництво спортивного майданчика для школи №17", розташованої за адресою: вул. Козацька,86</t>
  </si>
  <si>
    <t>Надходження коштів пайової участі у розвитку інфраструктури населеного пункту</t>
  </si>
  <si>
    <t>придбання ноутбука</t>
  </si>
  <si>
    <t>капітальний ремонт вхідного тамбуру центральної дитячої бібліотеки</t>
  </si>
  <si>
    <t xml:space="preserve">придбання комп’ютерної та оргтехніки для Дружківського ВП Краматорського ВП ГУНП в Донецькій області </t>
  </si>
  <si>
    <t xml:space="preserve">оновлення автомобільного парку службових автомобілів Дружківського ВП Краматорського ВП ГУНП в Донецькій області </t>
  </si>
  <si>
    <t>Додаток 4</t>
  </si>
  <si>
    <t>Розподіл міжбюджетних трансфертів між міським бюджетом  та іншими бюджетами на 2017 рік</t>
  </si>
  <si>
    <t>Назва трансферту</t>
  </si>
  <si>
    <t>Назва бюджету</t>
  </si>
  <si>
    <t>Разом</t>
  </si>
  <si>
    <t>до якого надходять кошти</t>
  </si>
  <si>
    <t>з якого надходять кошти</t>
  </si>
  <si>
    <t>Сума</t>
  </si>
  <si>
    <t>Міжбюджетні трансферти, що надходять до міського бюджету м.Дружківка</t>
  </si>
  <si>
    <t>Інші додаткові дотації  (на влаштування основи під укладку штучного покриття для сучасних спортивних майданчиків на території  загальноосвітніх навчальних закладів Донецької області)</t>
  </si>
  <si>
    <t>міський бюджет</t>
  </si>
  <si>
    <t>Державний бюджет</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</si>
  <si>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</si>
  <si>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 xml:space="preserve">Міський бюджет </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</si>
  <si>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</si>
  <si>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</si>
  <si>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r>
      <t>Медична субвенція з державного бюджету місцевим бюджетам (на лікування мешканців району в закладах охорони здоров</t>
    </r>
    <r>
      <rPr>
        <sz val="12"/>
        <rFont val="Calibri"/>
        <family val="2"/>
      </rPr>
      <t>'</t>
    </r>
    <r>
      <rPr>
        <sz val="12"/>
        <rFont val="Times New Roman"/>
        <family val="1"/>
      </rPr>
      <t>я нашого міста)</t>
    </r>
  </si>
  <si>
    <t>Костянтинівський районний бюджет</t>
  </si>
  <si>
    <t>Медична субвенція з державного бюджету місцевим бюджетам (на лікування хворих на цукровий та нецукровий діабет)</t>
  </si>
  <si>
    <t>обласний бюджет</t>
  </si>
  <si>
    <t>Інші субвенції (на забезпечення надання компенсації за надані пільги на оплату житлово - комунальних послуг інвалідам по зору першої та другої груп, а також дітям - інвалідам по зору)</t>
  </si>
  <si>
    <t>Інші субвенції (на організацію заходів, направлених на часткове відшкодування вартості путівок дитячим закладам оздоровлення та відпочинку Донецької області за послуги з оздоровлення дітей, які виховуються в сім’ях з дітьми )</t>
  </si>
  <si>
    <t>Інші субвенції (на створення молодіжних центрів)</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</si>
  <si>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</si>
  <si>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ВСЬОГО</t>
  </si>
  <si>
    <t>Міжбюджетні трансферти, що передаються з міського бюджету м.Дружківка</t>
  </si>
  <si>
    <t xml:space="preserve">Інші субвенції </t>
  </si>
  <si>
    <t>селищний бюджет смт. Олексієво - Дружківка</t>
  </si>
  <si>
    <t>селищний бюджет смт. Райське</t>
  </si>
  <si>
    <t>Інші субвенції (на лікування населення міста у відділенні щелепно – лицьової хірургії Покровської центральної районної лікарні )</t>
  </si>
  <si>
    <t>Міський бюджет м.Покровськ</t>
  </si>
  <si>
    <t>Інші субвенції (на медичне обслуговування мешканців району в медичних закладах міста)</t>
  </si>
  <si>
    <t>Міський бюджет м.Краматорська</t>
  </si>
  <si>
    <t>Інші субвенції (на медичне обслуговування мешканців  міста- проведення процедури гемодіалізу Левченко В.О.)</t>
  </si>
  <si>
    <t>міський бюджет м. Маріуполь</t>
  </si>
  <si>
    <t>Інша субвенція (на виготовлення 500 шт. посвідчень дитини з багатодітної сім’ї та 150 шт. посвідчень батьків багатодітної сім’ї)</t>
  </si>
  <si>
    <t xml:space="preserve">Інші субвенції (розпорядження голови облдержадміністрації від 02.09.2016 №754) - співфінансування об’єктів і заходів </t>
  </si>
  <si>
    <t>Міський бюджет</t>
  </si>
  <si>
    <t>Субвенція з місцевого бюджету державному бюджету на виконання програм соціально-економічного та культурного розвитку регіонів (оновлення автомобільного парку службових автомобілів Дружківського ВП Краматорського ВП ГУНП в Донецькій області)</t>
  </si>
  <si>
    <t>8371</t>
  </si>
  <si>
    <t>8372</t>
  </si>
  <si>
    <t>8373</t>
  </si>
  <si>
    <t>Субвенція з місцевого бюджету державному бюджету на виконання програм соціально-економічного та культурного розвитку регіонів придбання комп’ютерної та оргтехніки для Дружківського ВП Краматорського ВП ГУНП в Донецькій області )</t>
  </si>
  <si>
    <t>Субвенція з місцевого бюджету державному бюджету на виконання програм соціально-економічного та культурного розвитку регіонів (капітальний ремонт  адміністративної будівлі ГВ у м. Краматорськ УСБУ в Донецькій областіі)</t>
  </si>
  <si>
    <t>Субвенція з місцевого бюджету державному бюджету на виконання програм соціально-економічного та культурного розвитку регіонів технічне переоснащення ДПРЧ -45 ГУ ДСНС України у Донецькій області)</t>
  </si>
  <si>
    <t>придбання газового котла для котельні будівлі амбулаторії №6 за адресою: смт. Олексієво - Дружківка, вул. Центральна, 117</t>
  </si>
  <si>
    <t>Обласний бюджет</t>
  </si>
  <si>
    <t>Інші субвенції (на придбання путівок для оздоровлення дітей з соціально незахищених верств населення)</t>
  </si>
  <si>
    <t>капітальний ремонт приміщення молодіжного центру в приміщенні палацу культури "Етюд"</t>
  </si>
  <si>
    <t>капітальний ремонт системи каналізації ДНЗ №2 "Теремок"</t>
  </si>
  <si>
    <t xml:space="preserve">закупівлю україномовних підручників для учнів 2-х, 5-х, 6-х, 7-х класів ЗШ №17 </t>
  </si>
  <si>
    <t>капітальний ремонт приміщення бібліотеки ім. Л. Українки для створення молодіжного центру</t>
  </si>
  <si>
    <t>Додаток 8</t>
  </si>
  <si>
    <t xml:space="preserve"> рішення  міської ради</t>
  </si>
  <si>
    <t>ПЕРЕЛІК</t>
  </si>
  <si>
    <t xml:space="preserve">об’єктів і заходів міста  Дружківка
що будуть здійснюватися за рахунок спеціального фонду обласного бюджету в частині зарахування до нього залишків коштів місцевих бюджетів, населених пунктів Донецької області, на території яких органи державної влади тимчасово не  з здійснюють свої повноваження з урахуванням співфінансування за рахунок коштів міського/районного/селищного/сільського бюджету м. Дружківки до договору про передачу коштів, укладеного між Дружківською міською радою та Донецькою обласною державною адміністрацією, 
Донецькою обласною військово-цивільною адміністрацією
   </t>
  </si>
  <si>
    <t>грн.</t>
  </si>
  <si>
    <t>№  з/п</t>
  </si>
  <si>
    <t>Найменування об"єкту відповідно до розпорядження голови облдержадміністрації від 04.07.2016 №548 (зі змінами)</t>
  </si>
  <si>
    <t>Найменування  заходу відповідно до розпорядження голови облдержадміністрації від04.07.2016 №548 (зі змінами)</t>
  </si>
  <si>
    <t>Обсяг фінансування об"єкту, заходу  відповідно до розпорядження голови облдержадміністрації від  04.07.2016 №548 (зі змінами)</t>
  </si>
  <si>
    <t xml:space="preserve">Відновлення дошкільного закладу "Берізка" Дружківської міської ради, розташованої за адресою вул. Рибіна, 2 </t>
  </si>
  <si>
    <t>Загальноосвітня школа  І-ІІІ ступенів №17, м.Дружківка</t>
  </si>
  <si>
    <t>Придбання приладдя, матеріалів та обладнання для ЗШ  І-ІІІ ступенів №17 Дружківської міської ради, м.Дружківка</t>
  </si>
  <si>
    <t xml:space="preserve"> Будівля Управління соціального захисту населення м. Дружківка </t>
  </si>
  <si>
    <t>Загальноосвітня школа  І-ІІІ ступенів №17, м.Дружківкаобласті розташованої за адресою: м.Дружківка, вул. Козацька 86</t>
  </si>
  <si>
    <t xml:space="preserve"> Реконструкція покрівлі Дружківської загальноосвітньої школи  І-ІІІ ступенів №17 Дружківської міської ради Донецької області розташованої за адресою: м.Дружківка, вул. Козацька 87</t>
  </si>
  <si>
    <t xml:space="preserve">Загальноосвітня школа  І-ІІІ ступенів №17, м.Дружківка </t>
  </si>
  <si>
    <t xml:space="preserve"> Капітальний ремонт благоустрою  Дружківської загальноосвітньої школи  І-ІІІ ступенів №17 Дружківської міської ради Донецької області розташованої за адресою: м.Дружківка, вул. Козацька 86 (коригування)</t>
  </si>
  <si>
    <t>Дорожнє господарство, транспорт</t>
  </si>
  <si>
    <t>придбання трамваїв б/в</t>
  </si>
  <si>
    <t>співфінансування інвестиційного проекту капітальний ремонт будівлі Дружківської гімназії "Інтелект" відділу освіти Дружківської міської ради (з використанням заходів термомодернізації), розташованої за адресою: м. Дружківка, вул. Космонавтів, буд. 16</t>
  </si>
  <si>
    <t>коригування робочого проекту "капітальний ремонт інженерних мереж дошкільного закладу "Берізка" Дружківської міської ради, розташованого за адресою: м. Дружківка, вул. Рибіна,2"</t>
  </si>
  <si>
    <t>корегування проектно-кошторисної документації по об'єкту "Капітальний ремонт будівлі КЛПУ "Дружківська міська лікарня №2" будівля дитячого  інфекційного відділення за адресою: вул. Машинобудівників,56 м. Дружківка"</t>
  </si>
  <si>
    <t>обладнання 2-х ганків, будівництво 1 пандусу та облаштування нового вводу водопостачання в будівлю дитячого інфекційного відділення КЛПУ «Дружківська міська лікарня №2»"</t>
  </si>
  <si>
    <t>капітальний ремонт тротуару по вул. Севастопільська</t>
  </si>
  <si>
    <t>співфінансування для реалізації проекту "Запорука безпеки громади -освітлене місто. Улаштування системи автономного електроосвітлення пішохідних переходів та місць зупинки транспорту в м. Дружківка"</t>
  </si>
  <si>
    <t xml:space="preserve">Кошти, що передаються із загального фонду бюджету до бюджету розвитку (спеціального фонду), у т.ч. за рахунок </t>
  </si>
  <si>
    <t>залишку освітньої субвенції з державного бюджету місцевим бюджетам станом на 01.01.2017</t>
  </si>
  <si>
    <t>Обсяг співфінансування на 2017 рік за рахунок коштів міського бюджету відповідно до рішення міської ради від від 27.09.2017 №</t>
  </si>
  <si>
    <t>27.09.2017_№_7/31-13____________</t>
  </si>
  <si>
    <t>27.09.2017_№7/31-13___</t>
  </si>
  <si>
    <t>227.09.2017 №7/31-13________</t>
  </si>
  <si>
    <t>27.09.2017 №7/31-13</t>
  </si>
  <si>
    <t>27.09.2017_№7/31-13__</t>
  </si>
  <si>
    <t xml:space="preserve">                                                                    27.09.2017 № 7/31-13</t>
  </si>
  <si>
    <t>27.09.2017 №_7/31-13</t>
  </si>
  <si>
    <t>27.09.2017 № 7/31-13</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</si>
</sst>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quot;грн.&quot;_-;\-* #,##0&quot;грн.&quot;_-;_-* &quot;-&quot;&quot;грн.&quot;_-;_-@_-"/>
    <numFmt numFmtId="173" formatCode="_-* #,##0_г_р_н_._-;\-* #,##0_г_р_н_._-;_-* &quot;-&quot;_г_р_н_._-;_-@_-"/>
    <numFmt numFmtId="174" formatCode="_-* #,##0.00&quot;грн.&quot;_-;\-* #,##0.00&quot;грн.&quot;_-;_-* &quot;-&quot;??&quot;грн.&quot;_-;_-@_-"/>
    <numFmt numFmtId="175" formatCode="_-* #,##0.00_г_р_н_._-;\-* #,##0.00_г_р_н_._-;_-* &quot;-&quot;??_г_р_н_._-;_-@_-"/>
    <numFmt numFmtId="176" formatCode="0.0"/>
    <numFmt numFmtId="177" formatCode="0.000"/>
    <numFmt numFmtId="178" formatCode="0.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0.00000"/>
    <numFmt numFmtId="184" formatCode="0.000000"/>
    <numFmt numFmtId="185" formatCode="0.0000000"/>
    <numFmt numFmtId="186" formatCode="0.00000000"/>
    <numFmt numFmtId="187" formatCode="0.000000000"/>
    <numFmt numFmtId="188" formatCode="0.0000000000"/>
    <numFmt numFmtId="189" formatCode="0.00000000000"/>
    <numFmt numFmtId="190" formatCode="0.000000000000"/>
    <numFmt numFmtId="191" formatCode="0.0000000000000"/>
    <numFmt numFmtId="192" formatCode="0.00000000000000"/>
    <numFmt numFmtId="193" formatCode="0.000000000000000"/>
    <numFmt numFmtId="194" formatCode="0.0000000000000000"/>
    <numFmt numFmtId="195" formatCode="0.00000000000000000"/>
    <numFmt numFmtId="196" formatCode="0.000000000000000000"/>
    <numFmt numFmtId="197" formatCode="0.0000000000000000000"/>
    <numFmt numFmtId="198" formatCode="0.00000000000000000000"/>
    <numFmt numFmtId="199" formatCode="0.000000000000000000000"/>
    <numFmt numFmtId="200" formatCode="0.0000000000000000000000"/>
    <numFmt numFmtId="201" formatCode="#.0#####;&quot;-&quot;#.0#####;"/>
    <numFmt numFmtId="202" formatCode="0.0#####;&quot;-&quot;0.0#####;"/>
    <numFmt numFmtId="203" formatCode="0.0#####;&quot;-&quot;0.0####;"/>
    <numFmt numFmtId="204" formatCode="0.0#####;&quot;-&quot;0.0###;"/>
    <numFmt numFmtId="205" formatCode="0.0#####;&quot;-&quot;0.0##;"/>
    <numFmt numFmtId="206" formatCode="0.0#####;&quot;-&quot;0.0######;"/>
    <numFmt numFmtId="207" formatCode="0.0#####;&quot;-&quot;0.0#######;"/>
    <numFmt numFmtId="208" formatCode="0.0#####;\-0.0#####"/>
    <numFmt numFmtId="209" formatCode="0.0#####;&quot;-&quot;0.0########;"/>
    <numFmt numFmtId="210" formatCode="0.0#####;&quot;-&quot;0.0#########;"/>
    <numFmt numFmtId="211" formatCode="#,##0.0"/>
    <numFmt numFmtId="212" formatCode="_-* #,##0.0_г_р_н_._-;\-* #,##0.0_г_р_н_._-;_-* &quot;-&quot;??_г_р_н_._-;_-@_-"/>
    <numFmt numFmtId="213" formatCode="_-* #,##0_г_р_н_._-;\-* #,##0_г_р_н_._-;_-* &quot;-&quot;??_г_р_н_._-;_-@_-"/>
    <numFmt numFmtId="214" formatCode="#,##0.000"/>
    <numFmt numFmtId="215" formatCode="_-* #,##0.0\ _₽_-;\-* #,##0.0\ _₽_-;_-* &quot;-&quot;?\ _₽_-;_-@_-"/>
  </numFmts>
  <fonts count="93">
    <font>
      <sz val="10"/>
      <name val="Arial Cyr"/>
      <family val="0"/>
    </font>
    <font>
      <u val="single"/>
      <sz val="10"/>
      <color indexed="12"/>
      <name val="Arial Cyr"/>
      <family val="0"/>
    </font>
    <font>
      <u val="single"/>
      <sz val="10"/>
      <color indexed="36"/>
      <name val="Arial Cyr"/>
      <family val="0"/>
    </font>
    <font>
      <sz val="12"/>
      <name val="Times New Roman"/>
      <family val="1"/>
    </font>
    <font>
      <sz val="8"/>
      <name val="Arial Cyr"/>
      <family val="0"/>
    </font>
    <font>
      <sz val="14"/>
      <name val="Times New Roman"/>
      <family val="1"/>
    </font>
    <font>
      <b/>
      <sz val="14"/>
      <name val="Times New Roman"/>
      <family val="1"/>
    </font>
    <font>
      <b/>
      <sz val="14"/>
      <color indexed="8"/>
      <name val="Times New Roman"/>
      <family val="1"/>
    </font>
    <font>
      <sz val="10"/>
      <name val="Times New Roman"/>
      <family val="1"/>
    </font>
    <font>
      <b/>
      <sz val="16"/>
      <color indexed="8"/>
      <name val="Times New Roman"/>
      <family val="1"/>
    </font>
    <font>
      <sz val="10"/>
      <name val="Arial"/>
      <family val="2"/>
    </font>
    <font>
      <sz val="10"/>
      <color indexed="8"/>
      <name val="Arial"/>
      <family val="2"/>
    </font>
    <font>
      <sz val="9"/>
      <name val="Times New Roman"/>
      <family val="1"/>
    </font>
    <font>
      <sz val="9"/>
      <color indexed="8"/>
      <name val="Times New Roman"/>
      <family val="1"/>
    </font>
    <font>
      <vertAlign val="superscript"/>
      <sz val="14"/>
      <name val="Times New Roman"/>
      <family val="1"/>
    </font>
    <font>
      <sz val="14"/>
      <name val="Arial Cyr"/>
      <family val="0"/>
    </font>
    <font>
      <sz val="16"/>
      <color indexed="8"/>
      <name val="Times New Roman"/>
      <family val="1"/>
    </font>
    <font>
      <i/>
      <sz val="10"/>
      <name val="Arial Cyr"/>
      <family val="0"/>
    </font>
    <font>
      <sz val="14"/>
      <color indexed="8"/>
      <name val="Times New Roman"/>
      <family val="1"/>
    </font>
    <font>
      <b/>
      <sz val="12"/>
      <color indexed="8"/>
      <name val="Times New Roman"/>
      <family val="1"/>
    </font>
    <font>
      <sz val="12"/>
      <color indexed="8"/>
      <name val="Times New Roman"/>
      <family val="1"/>
    </font>
    <font>
      <b/>
      <sz val="14"/>
      <name val="Arial Cyr"/>
      <family val="0"/>
    </font>
    <font>
      <sz val="16"/>
      <name val="Times New Roman"/>
      <family val="1"/>
    </font>
    <font>
      <sz val="11"/>
      <name val="Times New Roman"/>
      <family val="1"/>
    </font>
    <font>
      <b/>
      <sz val="16"/>
      <name val="Times New Roman"/>
      <family val="1"/>
    </font>
    <font>
      <b/>
      <vertAlign val="superscript"/>
      <sz val="14"/>
      <name val="Times New Roman"/>
      <family val="1"/>
    </font>
    <font>
      <i/>
      <sz val="14"/>
      <name val="Times New Roman"/>
      <family val="1"/>
    </font>
    <font>
      <i/>
      <sz val="14"/>
      <name val="Arial Cyr"/>
      <family val="0"/>
    </font>
    <font>
      <b/>
      <i/>
      <sz val="14"/>
      <name val="Times New Roman"/>
      <family val="1"/>
    </font>
    <font>
      <i/>
      <sz val="14"/>
      <color indexed="8"/>
      <name val="Times New Roman"/>
      <family val="1"/>
    </font>
    <font>
      <b/>
      <i/>
      <sz val="14"/>
      <name val="Arial Cyr"/>
      <family val="0"/>
    </font>
    <font>
      <sz val="12"/>
      <name val="Arial Cyr"/>
      <family val="0"/>
    </font>
    <font>
      <b/>
      <sz val="12"/>
      <name val="Arial Cyr"/>
      <family val="0"/>
    </font>
    <font>
      <b/>
      <sz val="12"/>
      <name val="Times New Roman"/>
      <family val="1"/>
    </font>
    <font>
      <sz val="12"/>
      <name val="Calibri"/>
      <family val="2"/>
    </font>
    <font>
      <sz val="11"/>
      <color indexed="8"/>
      <name val="Calibri"/>
      <family val="2"/>
    </font>
    <font>
      <sz val="12"/>
      <color indexed="8"/>
      <name val="Calibri"/>
      <family val="2"/>
    </font>
    <font>
      <sz val="11"/>
      <color indexed="8"/>
      <name val="Times New Roman"/>
      <family val="1"/>
    </font>
    <font>
      <sz val="18"/>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Calibri"/>
      <family val="2"/>
    </font>
    <font>
      <b/>
      <sz val="11"/>
      <color indexed="8"/>
      <name val="Times New Roman"/>
      <family val="1"/>
    </font>
    <font>
      <b/>
      <i/>
      <sz val="11"/>
      <color indexed="8"/>
      <name val="Times New Roman"/>
      <family val="1"/>
    </font>
    <font>
      <i/>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b/>
      <sz val="14"/>
      <color theme="1"/>
      <name val="Times New Roman"/>
      <family val="1"/>
    </font>
    <font>
      <sz val="12"/>
      <color theme="1"/>
      <name val="Times New Roman"/>
      <family val="1"/>
    </font>
    <font>
      <sz val="14"/>
      <color theme="1"/>
      <name val="Times New Roman"/>
      <family val="1"/>
    </font>
    <font>
      <sz val="12"/>
      <color theme="1"/>
      <name val="Calibri"/>
      <family val="2"/>
    </font>
    <font>
      <sz val="12"/>
      <color rgb="FF000000"/>
      <name val="Times New Roman"/>
      <family val="1"/>
    </font>
    <font>
      <sz val="11"/>
      <color theme="1"/>
      <name val="Times New Roman"/>
      <family val="1"/>
    </font>
    <font>
      <b/>
      <sz val="10"/>
      <color theme="1"/>
      <name val="Calibri"/>
      <family val="2"/>
    </font>
    <font>
      <b/>
      <sz val="11"/>
      <color theme="1"/>
      <name val="Times New Roman"/>
      <family val="1"/>
    </font>
    <font>
      <b/>
      <i/>
      <sz val="11"/>
      <color theme="1"/>
      <name val="Times New Roman"/>
      <family val="1"/>
    </font>
    <font>
      <sz val="16"/>
      <color theme="1"/>
      <name val="Times New Roman"/>
      <family val="1"/>
    </font>
    <font>
      <i/>
      <sz val="11"/>
      <color theme="1"/>
      <name val="Times New Roman"/>
      <family val="1"/>
    </font>
    <font>
      <b/>
      <sz val="16"/>
      <color theme="1"/>
      <name val="Times New Roman"/>
      <family val="1"/>
    </font>
    <font>
      <i/>
      <sz val="14"/>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s>
  <cellStyleXfs count="10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10" fillId="0" borderId="0">
      <alignment/>
      <protection/>
    </xf>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1" applyNumberFormat="0" applyAlignment="0" applyProtection="0"/>
    <xf numFmtId="0" fontId="64" fillId="27" borderId="2" applyNumberFormat="0" applyAlignment="0" applyProtection="0"/>
    <xf numFmtId="0" fontId="65" fillId="27" borderId="1" applyNumberFormat="0" applyAlignment="0" applyProtection="0"/>
    <xf numFmtId="0" fontId="1" fillId="0" borderId="0" applyNumberForma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11" fillId="0" borderId="0">
      <alignment vertical="top"/>
      <protection/>
    </xf>
    <xf numFmtId="0" fontId="69" fillId="0" borderId="6" applyNumberFormat="0" applyFill="0" applyAlignment="0" applyProtection="0"/>
    <xf numFmtId="0" fontId="70" fillId="28" borderId="7" applyNumberFormat="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61" fillId="0" borderId="0">
      <alignment/>
      <protection/>
    </xf>
    <xf numFmtId="0" fontId="0"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61"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61" fillId="0" borderId="0">
      <alignment/>
      <protection/>
    </xf>
    <xf numFmtId="0" fontId="73"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73" fillId="0" borderId="0">
      <alignment/>
      <protection/>
    </xf>
    <xf numFmtId="0" fontId="35" fillId="0" borderId="0">
      <alignment/>
      <protection/>
    </xf>
    <xf numFmtId="0" fontId="2" fillId="0" borderId="0" applyNumberFormat="0" applyFill="0" applyBorder="0" applyAlignment="0" applyProtection="0"/>
    <xf numFmtId="0" fontId="74" fillId="30" borderId="0" applyNumberFormat="0" applyBorder="0" applyAlignment="0" applyProtection="0"/>
    <xf numFmtId="0" fontId="7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6" fillId="0" borderId="9" applyNumberFormat="0" applyFill="0" applyAlignment="0" applyProtection="0"/>
    <xf numFmtId="0" fontId="77"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175" fontId="0" fillId="0" borderId="0" applyFont="0" applyFill="0" applyBorder="0" applyAlignment="0" applyProtection="0"/>
    <xf numFmtId="0" fontId="78" fillId="32" borderId="0" applyNumberFormat="0" applyBorder="0" applyAlignment="0" applyProtection="0"/>
  </cellStyleXfs>
  <cellXfs count="316">
    <xf numFmtId="0" fontId="0" fillId="0" borderId="0" xfId="0" applyAlignment="1">
      <alignment/>
    </xf>
    <xf numFmtId="0" fontId="5" fillId="0" borderId="10" xfId="0" applyFont="1" applyBorder="1" applyAlignment="1">
      <alignment horizontal="center" vertical="center" wrapText="1"/>
    </xf>
    <xf numFmtId="0" fontId="6" fillId="0" borderId="0" xfId="0" applyFont="1" applyAlignment="1">
      <alignment/>
    </xf>
    <xf numFmtId="0" fontId="5" fillId="0" borderId="0" xfId="0" applyFont="1" applyAlignment="1">
      <alignment/>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5" fillId="0" borderId="0" xfId="0" applyFont="1" applyFill="1" applyBorder="1" applyAlignment="1">
      <alignment horizontal="center"/>
    </xf>
    <xf numFmtId="0" fontId="5" fillId="0" borderId="11" xfId="0" applyFont="1" applyFill="1" applyBorder="1" applyAlignment="1">
      <alignment horizontal="center"/>
    </xf>
    <xf numFmtId="0" fontId="12" fillId="0" borderId="0" xfId="0" applyFont="1" applyAlignment="1">
      <alignment/>
    </xf>
    <xf numFmtId="0" fontId="13" fillId="0" borderId="0" xfId="82" applyFont="1">
      <alignment/>
      <protection/>
    </xf>
    <xf numFmtId="0" fontId="3" fillId="0" borderId="0" xfId="0" applyFont="1" applyAlignment="1">
      <alignment/>
    </xf>
    <xf numFmtId="0" fontId="8" fillId="0" borderId="0" xfId="0" applyFont="1" applyAlignment="1">
      <alignment/>
    </xf>
    <xf numFmtId="2" fontId="0" fillId="0" borderId="0" xfId="0" applyNumberFormat="1" applyAlignment="1">
      <alignment/>
    </xf>
    <xf numFmtId="0" fontId="15" fillId="0" borderId="0" xfId="0" applyFont="1" applyAlignment="1">
      <alignment/>
    </xf>
    <xf numFmtId="176" fontId="15" fillId="0" borderId="0" xfId="0" applyNumberFormat="1" applyFont="1" applyAlignment="1">
      <alignment/>
    </xf>
    <xf numFmtId="0" fontId="79" fillId="0" borderId="0" xfId="0" applyFont="1" applyAlignment="1">
      <alignment horizontal="left"/>
    </xf>
    <xf numFmtId="0" fontId="16" fillId="0" borderId="0" xfId="82" applyFont="1">
      <alignment/>
      <protection/>
    </xf>
    <xf numFmtId="0" fontId="16" fillId="0" borderId="0" xfId="82" applyFont="1" applyAlignment="1">
      <alignment horizontal="right"/>
      <protection/>
    </xf>
    <xf numFmtId="0" fontId="80" fillId="0" borderId="0" xfId="0" applyFont="1" applyAlignment="1">
      <alignment horizontal="left"/>
    </xf>
    <xf numFmtId="0" fontId="17" fillId="0" borderId="0" xfId="0" applyFont="1" applyAlignment="1">
      <alignment/>
    </xf>
    <xf numFmtId="0" fontId="81" fillId="0" borderId="10" xfId="60" applyFont="1" applyBorder="1" applyAlignment="1">
      <alignment horizontal="center" vertical="center" wrapText="1"/>
      <protection/>
    </xf>
    <xf numFmtId="0" fontId="81" fillId="33" borderId="10" xfId="60" applyFont="1" applyFill="1" applyBorder="1" applyAlignment="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10" xfId="0" applyFont="1" applyBorder="1" applyAlignment="1">
      <alignment horizontal="center" vertical="center" wrapText="1"/>
    </xf>
    <xf numFmtId="49" fontId="6" fillId="0" borderId="10"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wrapText="1"/>
      <protection/>
    </xf>
    <xf numFmtId="211" fontId="18" fillId="0" borderId="10" xfId="50" applyNumberFormat="1" applyFont="1" applyBorder="1" applyAlignment="1">
      <alignment horizontal="center" vertical="center" wrapText="1"/>
      <protection/>
    </xf>
    <xf numFmtId="0" fontId="5" fillId="0" borderId="10" xfId="0" applyFont="1" applyBorder="1" applyAlignment="1">
      <alignment horizontal="center" vertical="center"/>
    </xf>
    <xf numFmtId="0" fontId="6" fillId="0" borderId="10" xfId="0" applyFont="1" applyFill="1" applyBorder="1" applyAlignment="1">
      <alignment horizontal="center" vertical="center" wrapText="1"/>
    </xf>
    <xf numFmtId="0" fontId="82" fillId="0" borderId="10" xfId="81" applyFont="1" applyBorder="1" applyAlignment="1" quotePrefix="1">
      <alignment horizontal="center" vertical="center" wrapText="1"/>
      <protection/>
    </xf>
    <xf numFmtId="2" fontId="82" fillId="0" borderId="10" xfId="81" applyNumberFormat="1" applyFont="1" applyBorder="1" applyAlignment="1" quotePrefix="1">
      <alignment horizontal="center" vertical="center" wrapText="1"/>
      <protection/>
    </xf>
    <xf numFmtId="175" fontId="6" fillId="0" borderId="10" xfId="97" applyFont="1" applyBorder="1" applyAlignment="1">
      <alignment horizontal="center" vertical="center" wrapText="1"/>
    </xf>
    <xf numFmtId="211" fontId="80" fillId="0" borderId="0" xfId="0" applyNumberFormat="1" applyFont="1" applyAlignment="1">
      <alignment horizontal="left"/>
    </xf>
    <xf numFmtId="0" fontId="21" fillId="0" borderId="0" xfId="0" applyFont="1" applyAlignment="1">
      <alignment/>
    </xf>
    <xf numFmtId="0" fontId="5" fillId="0" borderId="12" xfId="0" applyFont="1" applyBorder="1" applyAlignment="1">
      <alignment horizontal="center" vertical="center" wrapText="1"/>
    </xf>
    <xf numFmtId="2" fontId="80" fillId="0" borderId="10" xfId="81" applyNumberFormat="1" applyFont="1" applyBorder="1" applyAlignment="1" quotePrefix="1">
      <alignment horizontal="center" vertical="center" wrapText="1"/>
      <protection/>
    </xf>
    <xf numFmtId="175" fontId="5" fillId="0" borderId="10" xfId="97" applyFont="1" applyBorder="1" applyAlignment="1">
      <alignment horizontal="center" vertical="center" wrapText="1"/>
    </xf>
    <xf numFmtId="175" fontId="5" fillId="34" borderId="10" xfId="97" applyFont="1" applyFill="1" applyBorder="1" applyAlignment="1">
      <alignment horizontal="center" vertical="center" wrapText="1"/>
    </xf>
    <xf numFmtId="175" fontId="18" fillId="0" borderId="10" xfId="97" applyFont="1" applyBorder="1" applyAlignment="1">
      <alignment horizontal="center" vertical="center" wrapText="1"/>
    </xf>
    <xf numFmtId="175" fontId="7" fillId="0" borderId="10" xfId="97" applyFont="1" applyBorder="1" applyAlignment="1">
      <alignment horizontal="center" vertical="center"/>
    </xf>
    <xf numFmtId="175" fontId="0" fillId="0" borderId="0" xfId="0" applyNumberFormat="1" applyAlignment="1">
      <alignment/>
    </xf>
    <xf numFmtId="0" fontId="20" fillId="0" borderId="0" xfId="77" applyFont="1">
      <alignment/>
      <protection/>
    </xf>
    <xf numFmtId="0" fontId="20" fillId="0" borderId="0" xfId="77" applyFont="1" applyAlignment="1">
      <alignment horizontal="right"/>
      <protection/>
    </xf>
    <xf numFmtId="0" fontId="79" fillId="0" borderId="10" xfId="81" applyFont="1" applyBorder="1" applyAlignment="1">
      <alignment horizontal="center" vertical="center"/>
      <protection/>
    </xf>
    <xf numFmtId="0" fontId="79" fillId="0" borderId="10" xfId="81" applyFont="1" applyBorder="1" applyAlignment="1">
      <alignment horizontal="center" vertical="center" wrapText="1"/>
      <protection/>
    </xf>
    <xf numFmtId="0" fontId="81" fillId="0" borderId="10" xfId="81" applyFont="1" applyBorder="1" applyAlignment="1">
      <alignment horizontal="center" vertical="center"/>
      <protection/>
    </xf>
    <xf numFmtId="0" fontId="81" fillId="0" borderId="10" xfId="81" applyFont="1" applyBorder="1" applyAlignment="1">
      <alignment horizontal="center" vertical="center" wrapText="1"/>
      <protection/>
    </xf>
    <xf numFmtId="0" fontId="83" fillId="0" borderId="0" xfId="81" applyFont="1" applyBorder="1" applyAlignment="1">
      <alignment vertical="center"/>
      <protection/>
    </xf>
    <xf numFmtId="0" fontId="83" fillId="0" borderId="0" xfId="81" applyFont="1" applyBorder="1" applyAlignment="1">
      <alignment vertical="center" wrapText="1"/>
      <protection/>
    </xf>
    <xf numFmtId="2" fontId="83" fillId="33" borderId="0" xfId="81" applyNumberFormat="1" applyFont="1" applyFill="1" applyBorder="1" applyAlignment="1">
      <alignment vertical="center"/>
      <protection/>
    </xf>
    <xf numFmtId="2" fontId="83" fillId="0" borderId="0" xfId="81" applyNumberFormat="1" applyFont="1" applyBorder="1" applyAlignment="1">
      <alignment vertical="center"/>
      <protection/>
    </xf>
    <xf numFmtId="0" fontId="20" fillId="0" borderId="10" xfId="0" applyFont="1" applyBorder="1" applyAlignment="1">
      <alignment horizontal="center" vertical="center" wrapText="1"/>
    </xf>
    <xf numFmtId="49" fontId="6" fillId="0" borderId="10" xfId="0" applyNumberFormat="1" applyFont="1" applyBorder="1" applyAlignment="1" quotePrefix="1">
      <alignment horizontal="center" vertical="center" wrapText="1"/>
    </xf>
    <xf numFmtId="2" fontId="6" fillId="0" borderId="10" xfId="0" applyNumberFormat="1" applyFont="1" applyBorder="1" applyAlignment="1">
      <alignment horizontal="center" vertical="center" wrapText="1"/>
    </xf>
    <xf numFmtId="211" fontId="7" fillId="0" borderId="10" xfId="50" applyNumberFormat="1" applyFont="1" applyBorder="1" applyAlignment="1">
      <alignment horizontal="center" vertical="center" wrapText="1"/>
      <protection/>
    </xf>
    <xf numFmtId="175" fontId="7" fillId="0" borderId="10" xfId="97" applyFont="1" applyBorder="1" applyAlignment="1">
      <alignment horizontal="center" vertical="center" wrapText="1"/>
    </xf>
    <xf numFmtId="0" fontId="5" fillId="0" borderId="10" xfId="66" applyFont="1" applyFill="1" applyBorder="1" applyAlignment="1">
      <alignment horizontal="center" vertical="center" wrapText="1"/>
      <protection/>
    </xf>
    <xf numFmtId="3" fontId="82" fillId="0" borderId="10" xfId="0"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0" fontId="0" fillId="0" borderId="0" xfId="0" applyAlignment="1">
      <alignment horizontal="right"/>
    </xf>
    <xf numFmtId="201" fontId="5" fillId="0" borderId="0" xfId="0" applyNumberFormat="1" applyFont="1" applyAlignment="1">
      <alignment horizontal="left"/>
    </xf>
    <xf numFmtId="0" fontId="5" fillId="0" borderId="0" xfId="0" applyFont="1" applyBorder="1" applyAlignment="1">
      <alignment/>
    </xf>
    <xf numFmtId="0" fontId="7" fillId="0" borderId="0" xfId="0" applyFont="1" applyAlignment="1">
      <alignment horizontal="center" wrapText="1"/>
    </xf>
    <xf numFmtId="0" fontId="6" fillId="0" borderId="0" xfId="0" applyFont="1" applyAlignment="1">
      <alignment horizontal="center" wrapText="1"/>
    </xf>
    <xf numFmtId="0" fontId="5" fillId="0" borderId="10" xfId="0" applyNumberFormat="1" applyFont="1" applyFill="1" applyBorder="1" applyAlignment="1" applyProtection="1">
      <alignment vertical="center" wrapText="1"/>
      <protection/>
    </xf>
    <xf numFmtId="49" fontId="6" fillId="0" borderId="10" xfId="0" applyNumberFormat="1" applyFont="1" applyFill="1" applyBorder="1" applyAlignment="1">
      <alignment horizontal="center" vertical="center" wrapText="1"/>
    </xf>
    <xf numFmtId="176" fontId="6" fillId="0" borderId="10" xfId="0" applyNumberFormat="1" applyFont="1" applyFill="1" applyBorder="1" applyAlignment="1">
      <alignment horizontal="center" vertical="center" wrapText="1"/>
    </xf>
    <xf numFmtId="0" fontId="6" fillId="0" borderId="0" xfId="0" applyFont="1" applyFill="1" applyAlignment="1">
      <alignment/>
    </xf>
    <xf numFmtId="0" fontId="82" fillId="0" borderId="10" xfId="81" applyFont="1" applyFill="1" applyBorder="1" applyAlignment="1" quotePrefix="1">
      <alignment horizontal="center" vertical="center" wrapText="1"/>
      <protection/>
    </xf>
    <xf numFmtId="2" fontId="82" fillId="0" borderId="10" xfId="81" applyNumberFormat="1" applyFont="1" applyFill="1" applyBorder="1" applyAlignment="1" quotePrefix="1">
      <alignment horizontal="center" vertical="center" wrapText="1"/>
      <protection/>
    </xf>
    <xf numFmtId="176" fontId="5" fillId="0" borderId="10" xfId="0" applyNumberFormat="1" applyFont="1" applyFill="1" applyBorder="1" applyAlignment="1">
      <alignment horizontal="center" vertical="center" wrapText="1"/>
    </xf>
    <xf numFmtId="0" fontId="5" fillId="35" borderId="0" xfId="0" applyFont="1" applyFill="1" applyAlignment="1">
      <alignment/>
    </xf>
    <xf numFmtId="0" fontId="5" fillId="0" borderId="0" xfId="0" applyFont="1" applyFill="1" applyAlignment="1">
      <alignment/>
    </xf>
    <xf numFmtId="0" fontId="5" fillId="0" borderId="10" xfId="0" applyFont="1" applyFill="1" applyBorder="1" applyAlignment="1">
      <alignment horizontal="center" vertical="center" wrapText="1"/>
    </xf>
    <xf numFmtId="2" fontId="7" fillId="0" borderId="10" xfId="82" applyNumberFormat="1" applyFont="1" applyFill="1" applyBorder="1" applyAlignment="1" quotePrefix="1">
      <alignment horizontal="center" vertical="center" wrapText="1"/>
      <protection/>
    </xf>
    <xf numFmtId="49" fontId="7" fillId="0" borderId="10" xfId="82" applyNumberFormat="1" applyFont="1" applyFill="1" applyBorder="1" applyAlignment="1" quotePrefix="1">
      <alignment horizontal="center" vertical="center" wrapText="1"/>
      <protection/>
    </xf>
    <xf numFmtId="0" fontId="3" fillId="0" borderId="0" xfId="0" applyFont="1" applyBorder="1" applyAlignment="1">
      <alignment horizontal="center" vertical="center"/>
    </xf>
    <xf numFmtId="0" fontId="3" fillId="34" borderId="0" xfId="0" applyFont="1" applyFill="1" applyBorder="1" applyAlignment="1">
      <alignment horizontal="center" vertical="center"/>
    </xf>
    <xf numFmtId="0" fontId="3" fillId="0" borderId="0" xfId="0" applyFont="1" applyAlignment="1">
      <alignment horizontal="center" vertical="center"/>
    </xf>
    <xf numFmtId="0" fontId="6" fillId="0" borderId="0" xfId="0" applyFont="1" applyBorder="1" applyAlignment="1">
      <alignment/>
    </xf>
    <xf numFmtId="0" fontId="5" fillId="0" borderId="0" xfId="0" applyFont="1" applyBorder="1" applyAlignment="1">
      <alignment horizontal="center" vertical="center"/>
    </xf>
    <xf numFmtId="0" fontId="8" fillId="0" borderId="0" xfId="0" applyNumberFormat="1" applyFont="1" applyFill="1" applyAlignment="1" applyProtection="1">
      <alignment/>
      <protection/>
    </xf>
    <xf numFmtId="0" fontId="23" fillId="0" borderId="0" xfId="0" applyNumberFormat="1" applyFont="1" applyFill="1" applyAlignment="1" applyProtection="1">
      <alignment vertical="center" wrapText="1"/>
      <protection/>
    </xf>
    <xf numFmtId="0" fontId="23" fillId="0" borderId="0" xfId="0" applyNumberFormat="1" applyFont="1" applyFill="1" applyAlignment="1" applyProtection="1">
      <alignment horizontal="left" vertical="center" wrapText="1"/>
      <protection/>
    </xf>
    <xf numFmtId="0" fontId="8" fillId="0" borderId="0" xfId="0" applyFont="1" applyFill="1" applyAlignment="1">
      <alignment/>
    </xf>
    <xf numFmtId="0" fontId="8" fillId="0" borderId="0" xfId="0" applyFont="1" applyFill="1" applyBorder="1" applyAlignment="1">
      <alignment horizontal="center"/>
    </xf>
    <xf numFmtId="0" fontId="23" fillId="0" borderId="0" xfId="0" applyNumberFormat="1" applyFont="1" applyFill="1" applyAlignment="1" applyProtection="1">
      <alignment horizontal="left" vertical="center"/>
      <protection/>
    </xf>
    <xf numFmtId="0" fontId="24" fillId="0" borderId="0" xfId="0" applyFont="1" applyFill="1" applyBorder="1" applyAlignment="1">
      <alignment horizontal="center" wrapText="1"/>
    </xf>
    <xf numFmtId="0" fontId="5" fillId="0" borderId="0" xfId="0" applyNumberFormat="1" applyFont="1" applyFill="1" applyBorder="1" applyAlignment="1" applyProtection="1">
      <alignment/>
      <protection/>
    </xf>
    <xf numFmtId="0" fontId="5" fillId="0" borderId="13" xfId="0" applyFont="1" applyFill="1" applyBorder="1" applyAlignment="1">
      <alignment horizontal="center" vertical="center" wrapText="1"/>
    </xf>
    <xf numFmtId="0" fontId="6" fillId="0" borderId="0" xfId="0" applyNumberFormat="1" applyFont="1" applyFill="1" applyBorder="1" applyAlignment="1" applyProtection="1">
      <alignment/>
      <protection/>
    </xf>
    <xf numFmtId="0" fontId="6" fillId="0" borderId="0" xfId="0" applyNumberFormat="1" applyFont="1" applyFill="1" applyAlignment="1" applyProtection="1">
      <alignment/>
      <protection/>
    </xf>
    <xf numFmtId="211" fontId="7" fillId="0" borderId="10" xfId="0" applyNumberFormat="1" applyFont="1" applyBorder="1" applyAlignment="1">
      <alignment horizontal="center" vertical="center"/>
    </xf>
    <xf numFmtId="177" fontId="7" fillId="0" borderId="10" xfId="0" applyNumberFormat="1" applyFont="1" applyBorder="1" applyAlignment="1">
      <alignment horizontal="center" vertical="center"/>
    </xf>
    <xf numFmtId="0" fontId="84" fillId="0" borderId="0" xfId="0" applyFont="1" applyAlignment="1">
      <alignment/>
    </xf>
    <xf numFmtId="0" fontId="79" fillId="0" borderId="0" xfId="0" applyFont="1" applyAlignment="1">
      <alignment/>
    </xf>
    <xf numFmtId="0" fontId="6" fillId="0" borderId="13" xfId="0" applyFont="1" applyFill="1" applyBorder="1" applyAlignment="1">
      <alignment horizontal="center" vertical="center" wrapText="1"/>
    </xf>
    <xf numFmtId="0" fontId="81" fillId="0" borderId="10" xfId="83" applyFont="1" applyBorder="1" applyAlignment="1">
      <alignment horizontal="center" vertical="center" wrapText="1"/>
      <protection/>
    </xf>
    <xf numFmtId="0" fontId="5" fillId="0" borderId="14" xfId="0" applyFont="1" applyBorder="1" applyAlignment="1">
      <alignment horizontal="center" vertical="center" wrapText="1"/>
    </xf>
    <xf numFmtId="0" fontId="26" fillId="0" borderId="14" xfId="0" applyFont="1" applyBorder="1" applyAlignment="1">
      <alignment horizontal="center" vertical="center" wrapText="1"/>
    </xf>
    <xf numFmtId="0" fontId="27" fillId="0" borderId="0" xfId="0" applyFont="1" applyAlignment="1">
      <alignment/>
    </xf>
    <xf numFmtId="212" fontId="6" fillId="0" borderId="10" xfId="97" applyNumberFormat="1" applyFont="1" applyBorder="1" applyAlignment="1">
      <alignment horizontal="center" vertical="center" wrapText="1"/>
    </xf>
    <xf numFmtId="212" fontId="5" fillId="0" borderId="10" xfId="97" applyNumberFormat="1" applyFont="1" applyBorder="1" applyAlignment="1">
      <alignment horizontal="center" vertical="center" wrapText="1"/>
    </xf>
    <xf numFmtId="212" fontId="7" fillId="0" borderId="10" xfId="97" applyNumberFormat="1" applyFont="1" applyBorder="1" applyAlignment="1">
      <alignment horizontal="center" vertical="center" wrapText="1"/>
    </xf>
    <xf numFmtId="0" fontId="82" fillId="34" borderId="14" xfId="0" applyFont="1" applyFill="1" applyBorder="1" applyAlignment="1">
      <alignment horizontal="center" vertical="center" wrapText="1"/>
    </xf>
    <xf numFmtId="0" fontId="82" fillId="34" borderId="10" xfId="0" applyFont="1" applyFill="1" applyBorder="1" applyAlignment="1">
      <alignment horizontal="center" vertical="center" wrapText="1"/>
    </xf>
    <xf numFmtId="0" fontId="80" fillId="0" borderId="10" xfId="81" applyFont="1" applyBorder="1" applyAlignment="1" quotePrefix="1">
      <alignment horizontal="center" vertical="center" wrapText="1"/>
      <protection/>
    </xf>
    <xf numFmtId="176" fontId="21" fillId="0" borderId="0" xfId="0" applyNumberFormat="1" applyFont="1" applyAlignment="1">
      <alignment/>
    </xf>
    <xf numFmtId="4" fontId="5" fillId="0" borderId="10" xfId="0" applyNumberFormat="1" applyFont="1" applyBorder="1" applyAlignment="1">
      <alignment horizontal="center" vertical="center" wrapText="1"/>
    </xf>
    <xf numFmtId="0" fontId="26" fillId="0" borderId="12" xfId="0" applyFont="1" applyBorder="1" applyAlignment="1">
      <alignment horizontal="center" vertical="center" wrapText="1"/>
    </xf>
    <xf numFmtId="175" fontId="26" fillId="34" borderId="10" xfId="97" applyFont="1" applyFill="1" applyBorder="1" applyAlignment="1">
      <alignment horizontal="center" vertical="center" wrapText="1"/>
    </xf>
    <xf numFmtId="175" fontId="28" fillId="0" borderId="10" xfId="97" applyFont="1" applyBorder="1" applyAlignment="1">
      <alignment horizontal="center" vertical="center" wrapText="1"/>
    </xf>
    <xf numFmtId="175" fontId="29" fillId="0" borderId="10" xfId="97" applyFont="1" applyBorder="1" applyAlignment="1">
      <alignment horizontal="center" vertical="center" wrapText="1"/>
    </xf>
    <xf numFmtId="4" fontId="5" fillId="34" borderId="10" xfId="0" applyNumberFormat="1" applyFont="1" applyFill="1" applyBorder="1" applyAlignment="1">
      <alignment horizontal="center" vertical="center" wrapText="1"/>
    </xf>
    <xf numFmtId="0" fontId="26" fillId="0" borderId="10" xfId="0" applyFont="1" applyBorder="1" applyAlignment="1">
      <alignment horizontal="center" vertical="center" wrapText="1"/>
    </xf>
    <xf numFmtId="175" fontId="26" fillId="0" borderId="10" xfId="97" applyFont="1" applyBorder="1" applyAlignment="1">
      <alignment horizontal="center" vertical="center" wrapText="1"/>
    </xf>
    <xf numFmtId="176" fontId="27" fillId="0" borderId="0" xfId="0" applyNumberFormat="1" applyFont="1" applyAlignment="1">
      <alignment/>
    </xf>
    <xf numFmtId="0" fontId="5" fillId="34" borderId="10" xfId="0" applyFont="1" applyFill="1" applyBorder="1" applyAlignment="1">
      <alignment horizontal="center" vertical="center" wrapText="1"/>
    </xf>
    <xf numFmtId="176" fontId="5" fillId="34" borderId="10" xfId="0" applyNumberFormat="1" applyFont="1" applyFill="1" applyBorder="1" applyAlignment="1">
      <alignment horizontal="center" vertical="center" wrapText="1"/>
    </xf>
    <xf numFmtId="0" fontId="5" fillId="34" borderId="0" xfId="0" applyFont="1" applyFill="1" applyAlignment="1">
      <alignment/>
    </xf>
    <xf numFmtId="0" fontId="61" fillId="0" borderId="0" xfId="81" applyFont="1">
      <alignment/>
      <protection/>
    </xf>
    <xf numFmtId="0" fontId="85" fillId="0" borderId="0" xfId="81" applyFont="1" applyAlignment="1">
      <alignment horizontal="left"/>
      <protection/>
    </xf>
    <xf numFmtId="0" fontId="85" fillId="0" borderId="0" xfId="81" applyFont="1">
      <alignment/>
      <protection/>
    </xf>
    <xf numFmtId="0" fontId="81" fillId="33" borderId="10" xfId="81" applyFont="1" applyFill="1" applyBorder="1" applyAlignment="1">
      <alignment horizontal="center" vertical="center" wrapText="1"/>
      <protection/>
    </xf>
    <xf numFmtId="0" fontId="82" fillId="34" borderId="10" xfId="81" applyFont="1" applyFill="1" applyBorder="1" applyAlignment="1" quotePrefix="1">
      <alignment horizontal="center" vertical="center" wrapText="1"/>
      <protection/>
    </xf>
    <xf numFmtId="2" fontId="82" fillId="34" borderId="10" xfId="81" applyNumberFormat="1" applyFont="1" applyFill="1" applyBorder="1" applyAlignment="1" quotePrefix="1">
      <alignment horizontal="center" vertical="center" wrapText="1"/>
      <protection/>
    </xf>
    <xf numFmtId="175" fontId="18" fillId="34" borderId="10" xfId="97" applyFont="1" applyFill="1" applyBorder="1" applyAlignment="1">
      <alignment horizontal="center" vertical="center" wrapText="1"/>
    </xf>
    <xf numFmtId="171" fontId="0" fillId="0" borderId="0" xfId="0" applyNumberFormat="1" applyAlignment="1">
      <alignment/>
    </xf>
    <xf numFmtId="0" fontId="81" fillId="0" borderId="10" xfId="81" applyFont="1" applyBorder="1" applyAlignment="1">
      <alignment horizontal="center" vertical="center" wrapText="1"/>
      <protection/>
    </xf>
    <xf numFmtId="0" fontId="79" fillId="34" borderId="0" xfId="81" applyFont="1" applyFill="1" applyBorder="1" applyAlignment="1">
      <alignment horizontal="center" vertical="center" wrapText="1"/>
      <protection/>
    </xf>
    <xf numFmtId="0" fontId="79" fillId="34" borderId="0" xfId="81" applyFont="1" applyFill="1" applyBorder="1" applyAlignment="1" quotePrefix="1">
      <alignment horizontal="center" vertical="center" wrapText="1"/>
      <protection/>
    </xf>
    <xf numFmtId="2" fontId="79" fillId="34" borderId="0" xfId="81" applyNumberFormat="1" applyFont="1" applyFill="1" applyBorder="1" applyAlignment="1">
      <alignment horizontal="center" vertical="center" wrapText="1"/>
      <protection/>
    </xf>
    <xf numFmtId="2" fontId="79" fillId="34" borderId="0" xfId="81" applyNumberFormat="1" applyFont="1" applyFill="1" applyBorder="1" applyAlignment="1" quotePrefix="1">
      <alignment horizontal="center" vertical="center" wrapText="1"/>
      <protection/>
    </xf>
    <xf numFmtId="2" fontId="86" fillId="34" borderId="0" xfId="81" applyNumberFormat="1" applyFont="1" applyFill="1" applyBorder="1" applyAlignment="1">
      <alignment vertical="center" wrapText="1"/>
      <protection/>
    </xf>
    <xf numFmtId="0" fontId="0" fillId="34" borderId="0" xfId="0" applyFill="1" applyAlignment="1">
      <alignment/>
    </xf>
    <xf numFmtId="0" fontId="87" fillId="0" borderId="10" xfId="81" applyFont="1" applyBorder="1" applyAlignment="1" quotePrefix="1">
      <alignment horizontal="center" vertical="center" wrapText="1"/>
      <protection/>
    </xf>
    <xf numFmtId="0" fontId="87" fillId="0" borderId="10" xfId="81" applyFont="1" applyBorder="1" applyAlignment="1">
      <alignment horizontal="center" vertical="center" wrapText="1"/>
      <protection/>
    </xf>
    <xf numFmtId="2" fontId="87" fillId="0" borderId="10" xfId="81" applyNumberFormat="1" applyFont="1" applyBorder="1" applyAlignment="1">
      <alignment horizontal="center" vertical="center" wrapText="1"/>
      <protection/>
    </xf>
    <xf numFmtId="2" fontId="87" fillId="0" borderId="10" xfId="81" applyNumberFormat="1" applyFont="1" applyBorder="1" applyAlignment="1" quotePrefix="1">
      <alignment horizontal="center" vertical="center" wrapText="1"/>
      <protection/>
    </xf>
    <xf numFmtId="2" fontId="87" fillId="33" borderId="10" xfId="81" applyNumberFormat="1" applyFont="1" applyFill="1" applyBorder="1" applyAlignment="1">
      <alignment horizontal="center" vertical="center" wrapText="1"/>
      <protection/>
    </xf>
    <xf numFmtId="0" fontId="85" fillId="0" borderId="10" xfId="81" applyFont="1" applyBorder="1" applyAlignment="1">
      <alignment horizontal="center" vertical="center" wrapText="1"/>
      <protection/>
    </xf>
    <xf numFmtId="0" fontId="85" fillId="0" borderId="10" xfId="81" applyFont="1" applyBorder="1" applyAlignment="1" quotePrefix="1">
      <alignment horizontal="center" vertical="center" wrapText="1"/>
      <protection/>
    </xf>
    <xf numFmtId="2" fontId="85" fillId="0" borderId="10" xfId="81" applyNumberFormat="1" applyFont="1" applyBorder="1" applyAlignment="1" quotePrefix="1">
      <alignment horizontal="center" vertical="center" wrapText="1"/>
      <protection/>
    </xf>
    <xf numFmtId="2" fontId="87" fillId="0" borderId="13" xfId="81" applyNumberFormat="1" applyFont="1" applyBorder="1" applyAlignment="1" quotePrefix="1">
      <alignment horizontal="center" vertical="center" wrapText="1"/>
      <protection/>
    </xf>
    <xf numFmtId="2" fontId="85" fillId="0" borderId="15" xfId="81" applyNumberFormat="1" applyFont="1" applyBorder="1" applyAlignment="1" quotePrefix="1">
      <alignment horizontal="center" vertical="center" wrapText="1"/>
      <protection/>
    </xf>
    <xf numFmtId="0" fontId="23" fillId="0" borderId="10" xfId="0" applyFont="1" applyBorder="1" applyAlignment="1">
      <alignment horizontal="center" vertical="center" wrapText="1"/>
    </xf>
    <xf numFmtId="0" fontId="87" fillId="33" borderId="10" xfId="81" applyFont="1" applyFill="1" applyBorder="1" applyAlignment="1">
      <alignment horizontal="center" vertical="center" wrapText="1"/>
      <protection/>
    </xf>
    <xf numFmtId="0" fontId="87" fillId="33" borderId="10" xfId="81" applyFont="1" applyFill="1" applyBorder="1" applyAlignment="1" quotePrefix="1">
      <alignment horizontal="center" vertical="center" wrapText="1"/>
      <protection/>
    </xf>
    <xf numFmtId="2" fontId="87" fillId="33" borderId="10" xfId="81" applyNumberFormat="1" applyFont="1" applyFill="1" applyBorder="1" applyAlignment="1" quotePrefix="1">
      <alignment horizontal="center" vertical="center" wrapText="1"/>
      <protection/>
    </xf>
    <xf numFmtId="175" fontId="5" fillId="34" borderId="10" xfId="99" applyFont="1" applyFill="1" applyBorder="1" applyAlignment="1">
      <alignment horizontal="center" vertical="center" wrapText="1"/>
    </xf>
    <xf numFmtId="4" fontId="0" fillId="0" borderId="0" xfId="0" applyNumberFormat="1" applyAlignment="1">
      <alignment/>
    </xf>
    <xf numFmtId="175" fontId="21" fillId="0" borderId="0" xfId="0" applyNumberFormat="1" applyFont="1" applyAlignment="1">
      <alignment/>
    </xf>
    <xf numFmtId="4" fontId="21" fillId="0" borderId="0" xfId="0" applyNumberFormat="1" applyFont="1" applyAlignment="1">
      <alignment/>
    </xf>
    <xf numFmtId="49" fontId="82" fillId="0" borderId="10" xfId="81" applyNumberFormat="1" applyFont="1" applyFill="1" applyBorder="1" applyAlignment="1" quotePrefix="1">
      <alignment horizontal="center" vertical="center" wrapText="1"/>
      <protection/>
    </xf>
    <xf numFmtId="0" fontId="82" fillId="0" borderId="14" xfId="81" applyFont="1" applyBorder="1" applyAlignment="1" quotePrefix="1">
      <alignment horizontal="center" vertical="center" wrapText="1"/>
      <protection/>
    </xf>
    <xf numFmtId="1" fontId="18" fillId="0" borderId="10" xfId="82" applyNumberFormat="1" applyFont="1" applyFill="1" applyBorder="1" applyAlignment="1" quotePrefix="1">
      <alignment horizontal="center" vertical="center" wrapText="1"/>
      <protection/>
    </xf>
    <xf numFmtId="1" fontId="5" fillId="0" borderId="10" xfId="0" applyNumberFormat="1" applyFont="1" applyFill="1" applyBorder="1" applyAlignment="1">
      <alignment horizontal="center" vertical="center" wrapText="1"/>
    </xf>
    <xf numFmtId="1" fontId="5" fillId="0" borderId="0" xfId="0" applyNumberFormat="1" applyFont="1" applyFill="1" applyAlignment="1">
      <alignment/>
    </xf>
    <xf numFmtId="1" fontId="5" fillId="0" borderId="0" xfId="0" applyNumberFormat="1" applyFont="1" applyAlignment="1">
      <alignment/>
    </xf>
    <xf numFmtId="175" fontId="81" fillId="33" borderId="10" xfId="97" applyFont="1" applyFill="1" applyBorder="1" applyAlignment="1">
      <alignment horizontal="center" vertical="center"/>
    </xf>
    <xf numFmtId="175" fontId="81" fillId="0" borderId="10" xfId="97" applyFont="1" applyBorder="1" applyAlignment="1">
      <alignment horizontal="center" vertical="center"/>
    </xf>
    <xf numFmtId="2" fontId="82" fillId="0" borderId="15" xfId="81" applyNumberFormat="1" applyFont="1" applyBorder="1" applyAlignment="1" quotePrefix="1">
      <alignment horizontal="center" vertical="center" wrapText="1"/>
      <protection/>
    </xf>
    <xf numFmtId="0" fontId="20" fillId="0" borderId="12" xfId="0" applyFont="1" applyBorder="1" applyAlignment="1">
      <alignment horizontal="center" vertical="center" wrapText="1"/>
    </xf>
    <xf numFmtId="0" fontId="88" fillId="0" borderId="10" xfId="81" applyFont="1" applyBorder="1" applyAlignment="1" quotePrefix="1">
      <alignment horizontal="center" vertical="center" wrapText="1"/>
      <protection/>
    </xf>
    <xf numFmtId="2" fontId="88" fillId="0" borderId="10" xfId="81" applyNumberFormat="1" applyFont="1" applyBorder="1" applyAlignment="1" quotePrefix="1">
      <alignment horizontal="center" vertical="center" wrapText="1"/>
      <protection/>
    </xf>
    <xf numFmtId="0" fontId="28" fillId="0" borderId="12" xfId="0" applyFont="1" applyBorder="1" applyAlignment="1">
      <alignment horizontal="center" vertical="center" wrapText="1"/>
    </xf>
    <xf numFmtId="175" fontId="28" fillId="34" borderId="10" xfId="97" applyFont="1" applyFill="1" applyBorder="1" applyAlignment="1">
      <alignment horizontal="center" vertical="center" wrapText="1"/>
    </xf>
    <xf numFmtId="0" fontId="30" fillId="0" borderId="0" xfId="0" applyFont="1" applyAlignment="1">
      <alignment/>
    </xf>
    <xf numFmtId="175" fontId="82" fillId="0" borderId="0" xfId="97" applyFont="1" applyAlignment="1">
      <alignment horizontal="center"/>
    </xf>
    <xf numFmtId="0" fontId="5" fillId="33" borderId="10" xfId="0" applyFont="1" applyFill="1" applyBorder="1" applyAlignment="1">
      <alignment horizontal="center" vertical="center" wrapText="1"/>
    </xf>
    <xf numFmtId="0" fontId="80" fillId="0" borderId="10" xfId="97" applyNumberFormat="1" applyFont="1" applyBorder="1" applyAlignment="1">
      <alignment horizontal="center" vertical="center"/>
    </xf>
    <xf numFmtId="49" fontId="80" fillId="0" borderId="10" xfId="97" applyNumberFormat="1" applyFont="1" applyBorder="1" applyAlignment="1">
      <alignment horizontal="center" vertical="center" wrapText="1"/>
    </xf>
    <xf numFmtId="0" fontId="82" fillId="0" borderId="10" xfId="97" applyNumberFormat="1" applyFont="1" applyBorder="1" applyAlignment="1">
      <alignment horizontal="center" vertical="center"/>
    </xf>
    <xf numFmtId="49" fontId="82" fillId="0" borderId="10" xfId="97" applyNumberFormat="1" applyFont="1" applyBorder="1" applyAlignment="1">
      <alignment horizontal="center" vertical="center" wrapText="1"/>
    </xf>
    <xf numFmtId="175" fontId="5" fillId="0" borderId="0" xfId="97" applyFont="1" applyAlignment="1">
      <alignment horizontal="center"/>
    </xf>
    <xf numFmtId="2" fontId="80" fillId="33" borderId="10" xfId="81" applyNumberFormat="1" applyFont="1" applyFill="1" applyBorder="1" applyAlignment="1">
      <alignment horizontal="center" vertical="center"/>
      <protection/>
    </xf>
    <xf numFmtId="2" fontId="80" fillId="0" borderId="10" xfId="81" applyNumberFormat="1" applyFont="1" applyBorder="1" applyAlignment="1">
      <alignment horizontal="center" vertical="center"/>
      <protection/>
    </xf>
    <xf numFmtId="2" fontId="82" fillId="33" borderId="10" xfId="81" applyNumberFormat="1" applyFont="1" applyFill="1" applyBorder="1" applyAlignment="1">
      <alignment horizontal="center" vertical="center"/>
      <protection/>
    </xf>
    <xf numFmtId="2" fontId="82" fillId="0" borderId="10" xfId="81" applyNumberFormat="1" applyFont="1" applyBorder="1" applyAlignment="1">
      <alignment horizontal="center" vertical="center"/>
      <protection/>
    </xf>
    <xf numFmtId="0" fontId="0" fillId="36" borderId="0" xfId="0" applyFont="1" applyFill="1" applyAlignment="1">
      <alignment/>
    </xf>
    <xf numFmtId="0" fontId="0" fillId="0" borderId="0" xfId="0" applyFont="1" applyAlignment="1">
      <alignment/>
    </xf>
    <xf numFmtId="0" fontId="31" fillId="0" borderId="0" xfId="0" applyFont="1" applyAlignment="1">
      <alignment/>
    </xf>
    <xf numFmtId="0" fontId="3" fillId="36" borderId="0" xfId="0" applyFont="1" applyFill="1" applyAlignment="1">
      <alignment horizontal="left" vertical="center"/>
    </xf>
    <xf numFmtId="0" fontId="31" fillId="36" borderId="0" xfId="0" applyFont="1" applyFill="1" applyAlignment="1">
      <alignment/>
    </xf>
    <xf numFmtId="0" fontId="32" fillId="0" borderId="0" xfId="0" applyFont="1" applyAlignment="1">
      <alignment/>
    </xf>
    <xf numFmtId="0" fontId="3" fillId="0" borderId="0" xfId="0" applyNumberFormat="1" applyFont="1" applyFill="1" applyAlignment="1" applyProtection="1">
      <alignment horizontal="left" vertical="center"/>
      <protection/>
    </xf>
    <xf numFmtId="0" fontId="3" fillId="0" borderId="0" xfId="0" applyNumberFormat="1" applyFont="1" applyFill="1" applyAlignment="1" applyProtection="1">
      <alignment horizontal="center" vertical="center"/>
      <protection/>
    </xf>
    <xf numFmtId="0" fontId="3" fillId="0" borderId="10" xfId="0" applyFont="1" applyBorder="1" applyAlignment="1">
      <alignment horizontal="center" vertical="center"/>
    </xf>
    <xf numFmtId="202"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NumberFormat="1" applyFont="1" applyBorder="1" applyAlignment="1">
      <alignment horizontal="center" vertical="center"/>
    </xf>
    <xf numFmtId="2" fontId="6" fillId="0" borderId="0" xfId="0" applyNumberFormat="1" applyFont="1" applyAlignment="1">
      <alignment/>
    </xf>
    <xf numFmtId="2" fontId="5" fillId="0" borderId="0" xfId="0" applyNumberFormat="1" applyFont="1" applyAlignment="1">
      <alignment/>
    </xf>
    <xf numFmtId="175" fontId="3" fillId="0" borderId="10" xfId="99" applyFont="1" applyBorder="1" applyAlignment="1">
      <alignment horizontal="center" vertical="center"/>
    </xf>
    <xf numFmtId="211" fontId="3" fillId="0" borderId="10" xfId="0" applyNumberFormat="1" applyFont="1" applyBorder="1" applyAlignment="1">
      <alignment horizontal="center" vertical="center" wrapText="1"/>
    </xf>
    <xf numFmtId="2" fontId="0" fillId="0" borderId="0" xfId="0" applyNumberFormat="1" applyFont="1" applyAlignment="1">
      <alignment/>
    </xf>
    <xf numFmtId="4"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3" fillId="0" borderId="10" xfId="0" applyFont="1" applyBorder="1" applyAlignment="1">
      <alignment horizontal="center" vertical="center" wrapText="1"/>
    </xf>
    <xf numFmtId="4" fontId="33" fillId="0" borderId="10" xfId="0" applyNumberFormat="1" applyFont="1" applyBorder="1" applyAlignment="1">
      <alignment horizontal="center" vertical="center" wrapText="1"/>
    </xf>
    <xf numFmtId="0" fontId="20" fillId="0" borderId="10" xfId="0" applyFont="1" applyFill="1" applyBorder="1" applyAlignment="1">
      <alignment horizontal="center" vertical="center" wrapText="1"/>
    </xf>
    <xf numFmtId="212" fontId="3" fillId="0" borderId="10" xfId="99" applyNumberFormat="1" applyFont="1" applyBorder="1" applyAlignment="1">
      <alignment horizontal="center" vertical="center" wrapText="1"/>
    </xf>
    <xf numFmtId="212" fontId="3" fillId="36" borderId="10" xfId="99" applyNumberFormat="1" applyFont="1" applyFill="1" applyBorder="1" applyAlignment="1">
      <alignment horizontal="center" vertical="center" wrapText="1"/>
    </xf>
    <xf numFmtId="0" fontId="3" fillId="0" borderId="0" xfId="0" applyFont="1" applyAlignment="1">
      <alignment horizontal="center" vertical="center" wrapText="1"/>
    </xf>
    <xf numFmtId="212" fontId="33" fillId="0" borderId="10" xfId="99" applyNumberFormat="1" applyFont="1" applyBorder="1" applyAlignment="1">
      <alignment horizontal="center" vertical="center" wrapText="1"/>
    </xf>
    <xf numFmtId="212" fontId="33" fillId="0" borderId="16" xfId="99" applyNumberFormat="1" applyFont="1" applyBorder="1" applyAlignment="1">
      <alignment horizontal="center" vertical="center"/>
    </xf>
    <xf numFmtId="0" fontId="31" fillId="36" borderId="0" xfId="0" applyFont="1" applyFill="1" applyAlignment="1">
      <alignment/>
    </xf>
    <xf numFmtId="0" fontId="0" fillId="36" borderId="0" xfId="0" applyFont="1" applyFill="1" applyAlignment="1">
      <alignment/>
    </xf>
    <xf numFmtId="175" fontId="3" fillId="0" borderId="10" xfId="97" applyFont="1" applyBorder="1" applyAlignment="1">
      <alignment horizontal="center" vertical="center" wrapText="1"/>
    </xf>
    <xf numFmtId="0" fontId="81" fillId="0" borderId="10" xfId="81" applyFont="1" applyBorder="1" applyAlignment="1" quotePrefix="1">
      <alignment horizontal="center" vertical="center" wrapText="1"/>
      <protection/>
    </xf>
    <xf numFmtId="2" fontId="81" fillId="0" borderId="10" xfId="81" applyNumberFormat="1" applyFont="1" applyBorder="1" applyAlignment="1" quotePrefix="1">
      <alignment horizontal="center" vertical="center" wrapText="1"/>
      <protection/>
    </xf>
    <xf numFmtId="2" fontId="79" fillId="33" borderId="10" xfId="81" applyNumberFormat="1" applyFont="1" applyFill="1" applyBorder="1" applyAlignment="1">
      <alignment horizontal="center" vertical="center"/>
      <protection/>
    </xf>
    <xf numFmtId="2" fontId="79" fillId="0" borderId="10" xfId="81" applyNumberFormat="1" applyFont="1" applyBorder="1" applyAlignment="1">
      <alignment horizontal="center" vertical="center"/>
      <protection/>
    </xf>
    <xf numFmtId="2" fontId="81" fillId="33" borderId="10" xfId="81" applyNumberFormat="1" applyFont="1" applyFill="1" applyBorder="1" applyAlignment="1">
      <alignment horizontal="center" vertical="center"/>
      <protection/>
    </xf>
    <xf numFmtId="2" fontId="81" fillId="0" borderId="10" xfId="81" applyNumberFormat="1" applyFont="1" applyBorder="1" applyAlignment="1">
      <alignment horizontal="center" vertical="center"/>
      <protection/>
    </xf>
    <xf numFmtId="175" fontId="89" fillId="0" borderId="0" xfId="97" applyFont="1" applyAlignment="1">
      <alignment horizontal="center"/>
    </xf>
    <xf numFmtId="0" fontId="90" fillId="0" borderId="10" xfId="81" applyFont="1" applyBorder="1" applyAlignment="1" quotePrefix="1">
      <alignment horizontal="center" vertical="center" wrapText="1"/>
      <protection/>
    </xf>
    <xf numFmtId="2" fontId="90" fillId="0" borderId="10" xfId="81" applyNumberFormat="1" applyFont="1" applyBorder="1" applyAlignment="1" quotePrefix="1">
      <alignment horizontal="center" vertical="center" wrapText="1"/>
      <protection/>
    </xf>
    <xf numFmtId="175" fontId="27" fillId="0" borderId="0" xfId="0" applyNumberFormat="1" applyFont="1" applyAlignment="1">
      <alignment/>
    </xf>
    <xf numFmtId="4" fontId="27" fillId="0" borderId="0" xfId="0" applyNumberFormat="1" applyFont="1" applyAlignment="1">
      <alignment/>
    </xf>
    <xf numFmtId="0" fontId="81" fillId="0" borderId="10" xfId="81" applyFont="1" applyBorder="1" applyAlignment="1">
      <alignment horizontal="center" vertical="center" wrapText="1"/>
      <protection/>
    </xf>
    <xf numFmtId="201" fontId="3" fillId="0" borderId="0" xfId="0" applyNumberFormat="1" applyFont="1" applyAlignment="1">
      <alignment horizontal="left"/>
    </xf>
    <xf numFmtId="0" fontId="37" fillId="0" borderId="0" xfId="0" applyFont="1" applyAlignment="1">
      <alignment horizontal="left"/>
    </xf>
    <xf numFmtId="0" fontId="20" fillId="0" borderId="11" xfId="0" applyFont="1" applyFill="1" applyBorder="1" applyAlignment="1">
      <alignment horizontal="center" vertical="top" wrapText="1"/>
    </xf>
    <xf numFmtId="0" fontId="20" fillId="0" borderId="11" xfId="0" applyFont="1" applyFill="1" applyBorder="1" applyAlignment="1">
      <alignment horizontal="right" vertical="top" wrapText="1"/>
    </xf>
    <xf numFmtId="0" fontId="3" fillId="0" borderId="10" xfId="55" applyFont="1" applyFill="1" applyBorder="1" applyAlignment="1">
      <alignment horizontal="center" vertical="center" wrapText="1"/>
      <protection/>
    </xf>
    <xf numFmtId="0" fontId="3" fillId="0" borderId="10" xfId="89" applyFont="1" applyFill="1" applyBorder="1" applyAlignment="1">
      <alignment horizontal="center" vertical="center" wrapText="1"/>
      <protection/>
    </xf>
    <xf numFmtId="0" fontId="81" fillId="0" borderId="10" xfId="0" applyFont="1" applyBorder="1" applyAlignment="1">
      <alignment horizontal="center" vertical="center"/>
    </xf>
    <xf numFmtId="0" fontId="3" fillId="0" borderId="10" xfId="66" applyFont="1" applyFill="1" applyBorder="1" applyAlignment="1">
      <alignment horizontal="center" vertical="center" wrapText="1"/>
      <protection/>
    </xf>
    <xf numFmtId="0" fontId="36" fillId="0" borderId="10" xfId="0" applyFont="1" applyBorder="1" applyAlignment="1">
      <alignment horizontal="center" vertical="center"/>
    </xf>
    <xf numFmtId="214" fontId="81" fillId="0" borderId="10" xfId="0" applyNumberFormat="1" applyFont="1" applyBorder="1" applyAlignment="1">
      <alignment horizontal="center" vertical="center" wrapText="1"/>
    </xf>
    <xf numFmtId="0" fontId="38" fillId="34" borderId="15" xfId="0" applyFont="1" applyFill="1" applyBorder="1" applyAlignment="1">
      <alignment horizontal="center" vertical="center"/>
    </xf>
    <xf numFmtId="0" fontId="3" fillId="34" borderId="10" xfId="66" applyFont="1" applyFill="1" applyBorder="1" applyAlignment="1">
      <alignment horizontal="center" vertical="center" wrapText="1"/>
      <protection/>
    </xf>
    <xf numFmtId="0" fontId="36" fillId="34" borderId="10" xfId="0" applyFont="1" applyFill="1" applyBorder="1" applyAlignment="1">
      <alignment horizontal="center" vertical="center"/>
    </xf>
    <xf numFmtId="175" fontId="36" fillId="34" borderId="10" xfId="99" applyFont="1" applyFill="1" applyBorder="1" applyAlignment="1">
      <alignment horizontal="center" vertical="center"/>
    </xf>
    <xf numFmtId="0" fontId="81" fillId="0" borderId="16" xfId="0" applyFont="1" applyBorder="1" applyAlignment="1">
      <alignment horizontal="center" vertical="center"/>
    </xf>
    <xf numFmtId="0" fontId="3" fillId="0" borderId="16" xfId="66" applyFont="1" applyFill="1" applyBorder="1" applyAlignment="1">
      <alignment horizontal="center" vertical="center" wrapText="1"/>
      <protection/>
    </xf>
    <xf numFmtId="214" fontId="81" fillId="34" borderId="16" xfId="0" applyNumberFormat="1" applyFont="1" applyFill="1" applyBorder="1" applyAlignment="1">
      <alignment horizontal="center" vertical="center" wrapText="1"/>
    </xf>
    <xf numFmtId="0" fontId="3" fillId="0" borderId="16" xfId="0" applyFont="1" applyBorder="1" applyAlignment="1">
      <alignment horizontal="center" vertical="center" wrapText="1"/>
    </xf>
    <xf numFmtId="0" fontId="81" fillId="0" borderId="0" xfId="0" applyFont="1" applyBorder="1" applyAlignment="1">
      <alignment/>
    </xf>
    <xf numFmtId="0" fontId="20" fillId="0" borderId="0" xfId="0" applyFont="1" applyFill="1" applyBorder="1" applyAlignment="1">
      <alignment/>
    </xf>
    <xf numFmtId="0" fontId="39" fillId="0" borderId="0" xfId="0" applyFont="1" applyAlignment="1">
      <alignment/>
    </xf>
    <xf numFmtId="0" fontId="6" fillId="0" borderId="12" xfId="0" applyFont="1" applyBorder="1" applyAlignment="1">
      <alignment horizontal="center" vertical="center" wrapText="1"/>
    </xf>
    <xf numFmtId="0" fontId="81" fillId="0" borderId="0" xfId="81" applyFont="1" applyBorder="1" applyAlignment="1">
      <alignment horizontal="center" vertical="center"/>
      <protection/>
    </xf>
    <xf numFmtId="0" fontId="81" fillId="0" borderId="0" xfId="83" applyFont="1" applyBorder="1" applyAlignment="1">
      <alignment horizontal="center" vertical="center" wrapText="1"/>
      <protection/>
    </xf>
    <xf numFmtId="2" fontId="81" fillId="33" borderId="0" xfId="81" applyNumberFormat="1" applyFont="1" applyFill="1" applyBorder="1" applyAlignment="1">
      <alignment horizontal="center" vertical="center"/>
      <protection/>
    </xf>
    <xf numFmtId="2" fontId="81" fillId="0" borderId="0" xfId="81" applyNumberFormat="1" applyFont="1" applyBorder="1" applyAlignment="1">
      <alignment horizontal="center" vertical="center"/>
      <protection/>
    </xf>
    <xf numFmtId="2" fontId="85" fillId="33" borderId="10" xfId="81" applyNumberFormat="1" applyFont="1" applyFill="1" applyBorder="1" applyAlignment="1">
      <alignment horizontal="center" vertical="center" wrapText="1"/>
      <protection/>
    </xf>
    <xf numFmtId="2" fontId="85" fillId="0" borderId="10" xfId="81" applyNumberFormat="1" applyFont="1" applyBorder="1" applyAlignment="1">
      <alignment horizontal="center" vertical="center" wrapText="1"/>
      <protection/>
    </xf>
    <xf numFmtId="175" fontId="80" fillId="33" borderId="15" xfId="97" applyFont="1" applyFill="1" applyBorder="1" applyAlignment="1">
      <alignment horizontal="center" vertical="center"/>
    </xf>
    <xf numFmtId="175" fontId="80" fillId="33" borderId="12" xfId="97" applyFont="1" applyFill="1" applyBorder="1" applyAlignment="1">
      <alignment horizontal="center" vertical="center"/>
    </xf>
    <xf numFmtId="0" fontId="80" fillId="33" borderId="15" xfId="97" applyNumberFormat="1" applyFont="1" applyFill="1" applyBorder="1" applyAlignment="1">
      <alignment horizontal="center" vertical="center"/>
    </xf>
    <xf numFmtId="0" fontId="80" fillId="33" borderId="12" xfId="97" applyNumberFormat="1" applyFont="1" applyFill="1" applyBorder="1" applyAlignment="1">
      <alignment horizontal="center" vertical="center"/>
    </xf>
    <xf numFmtId="0" fontId="91" fillId="0" borderId="0" xfId="0" applyFont="1" applyAlignment="1">
      <alignment horizontal="center"/>
    </xf>
    <xf numFmtId="0" fontId="22" fillId="0" borderId="0" xfId="0" applyFont="1" applyAlignment="1">
      <alignment horizontal="center"/>
    </xf>
    <xf numFmtId="0" fontId="5" fillId="0" borderId="10" xfId="0" applyFont="1" applyBorder="1" applyAlignment="1">
      <alignment horizontal="center" vertical="center" wrapText="1"/>
    </xf>
    <xf numFmtId="0" fontId="5" fillId="33" borderId="10" xfId="0" applyFont="1" applyFill="1" applyBorder="1" applyAlignment="1">
      <alignment horizontal="center" vertical="center" wrapText="1"/>
    </xf>
    <xf numFmtId="0" fontId="19" fillId="0" borderId="0" xfId="77" applyFont="1" applyAlignment="1">
      <alignment horizontal="center"/>
      <protection/>
    </xf>
    <xf numFmtId="0" fontId="20" fillId="0" borderId="0" xfId="77" applyFont="1" applyAlignment="1">
      <alignment horizontal="center"/>
      <protection/>
    </xf>
    <xf numFmtId="0" fontId="81" fillId="0" borderId="13" xfId="60" applyFont="1" applyBorder="1" applyAlignment="1">
      <alignment horizontal="center" vertical="center" wrapText="1"/>
      <protection/>
    </xf>
    <xf numFmtId="0" fontId="81" fillId="0" borderId="17" xfId="60" applyFont="1" applyBorder="1" applyAlignment="1">
      <alignment horizontal="center" vertical="center" wrapText="1"/>
      <protection/>
    </xf>
    <xf numFmtId="0" fontId="81" fillId="0" borderId="14" xfId="60" applyFont="1" applyBorder="1" applyAlignment="1">
      <alignment horizontal="center" vertical="center" wrapText="1"/>
      <protection/>
    </xf>
    <xf numFmtId="0" fontId="81" fillId="33" borderId="13" xfId="60" applyFont="1" applyFill="1" applyBorder="1" applyAlignment="1">
      <alignment horizontal="center" vertical="center" wrapText="1"/>
      <protection/>
    </xf>
    <xf numFmtId="0" fontId="81" fillId="33" borderId="17" xfId="60" applyFont="1" applyFill="1" applyBorder="1" applyAlignment="1">
      <alignment horizontal="center" vertical="center" wrapText="1"/>
      <protection/>
    </xf>
    <xf numFmtId="0" fontId="81" fillId="33" borderId="14" xfId="60" applyFont="1" applyFill="1" applyBorder="1" applyAlignment="1">
      <alignment horizontal="center" vertical="center" wrapText="1"/>
      <protection/>
    </xf>
    <xf numFmtId="0" fontId="81" fillId="0" borderId="15" xfId="60" applyFont="1" applyBorder="1" applyAlignment="1">
      <alignment horizontal="center" vertical="center" wrapText="1"/>
      <protection/>
    </xf>
    <xf numFmtId="0" fontId="81" fillId="0" borderId="12" xfId="60" applyFont="1" applyBorder="1" applyAlignment="1">
      <alignment horizontal="center" vertical="center" wrapText="1"/>
      <protection/>
    </xf>
    <xf numFmtId="0" fontId="81" fillId="0" borderId="10" xfId="81" applyFont="1" applyBorder="1" applyAlignment="1">
      <alignment horizontal="center" vertical="center" wrapText="1"/>
      <protection/>
    </xf>
    <xf numFmtId="0" fontId="81" fillId="33" borderId="10" xfId="81" applyFont="1" applyFill="1" applyBorder="1" applyAlignment="1">
      <alignment horizontal="center" vertical="center" wrapText="1"/>
      <protection/>
    </xf>
    <xf numFmtId="0" fontId="9" fillId="0" borderId="0" xfId="82" applyFont="1" applyAlignment="1">
      <alignment horizontal="center"/>
      <protection/>
    </xf>
    <xf numFmtId="0" fontId="16" fillId="0" borderId="0" xfId="82" applyFont="1" applyAlignment="1">
      <alignment horizontal="center"/>
      <protection/>
    </xf>
    <xf numFmtId="0" fontId="26" fillId="0" borderId="10" xfId="0" applyFont="1" applyBorder="1" applyAlignment="1">
      <alignment horizontal="center" vertical="center" wrapText="1"/>
    </xf>
    <xf numFmtId="0" fontId="33" fillId="0" borderId="0" xfId="0" applyFont="1" applyAlignment="1">
      <alignment horizontal="center" wrapText="1"/>
    </xf>
    <xf numFmtId="0" fontId="3" fillId="0" borderId="10" xfId="0" applyFont="1" applyBorder="1" applyAlignment="1">
      <alignment horizontal="center" vertical="center"/>
    </xf>
    <xf numFmtId="202" fontId="3" fillId="0" borderId="10" xfId="0" applyNumberFormat="1" applyFont="1" applyBorder="1" applyAlignment="1">
      <alignment horizontal="center" vertical="center"/>
    </xf>
    <xf numFmtId="0" fontId="26" fillId="0" borderId="10" xfId="0" applyFont="1" applyBorder="1" applyAlignment="1">
      <alignment horizontal="center" vertical="center"/>
    </xf>
    <xf numFmtId="0" fontId="24" fillId="0" borderId="0" xfId="0" applyFont="1" applyFill="1" applyBorder="1" applyAlignment="1">
      <alignment horizontal="center" wrapText="1"/>
    </xf>
    <xf numFmtId="0" fontId="5" fillId="0" borderId="16" xfId="0" applyNumberFormat="1" applyFont="1" applyFill="1" applyBorder="1" applyAlignment="1" applyProtection="1">
      <alignment horizontal="left" wrapText="1"/>
      <protection/>
    </xf>
    <xf numFmtId="0" fontId="82" fillId="0" borderId="13" xfId="81" applyFont="1" applyBorder="1" applyAlignment="1" quotePrefix="1">
      <alignment horizontal="center" vertical="center" wrapText="1"/>
      <protection/>
    </xf>
    <xf numFmtId="0" fontId="82" fillId="0" borderId="17" xfId="81" applyFont="1" applyBorder="1" applyAlignment="1" quotePrefix="1">
      <alignment horizontal="center" vertical="center" wrapText="1"/>
      <protection/>
    </xf>
    <xf numFmtId="0" fontId="82" fillId="0" borderId="14" xfId="81" applyFont="1" applyBorder="1" applyAlignment="1" quotePrefix="1">
      <alignment horizontal="center" vertical="center" wrapText="1"/>
      <protection/>
    </xf>
    <xf numFmtId="0" fontId="90" fillId="0" borderId="13" xfId="81" applyFont="1" applyBorder="1" applyAlignment="1" quotePrefix="1">
      <alignment horizontal="center" vertical="center" wrapText="1"/>
      <protection/>
    </xf>
    <xf numFmtId="0" fontId="90" fillId="0" borderId="17" xfId="81" applyFont="1" applyBorder="1" applyAlignment="1" quotePrefix="1">
      <alignment horizontal="center" vertical="center" wrapText="1"/>
      <protection/>
    </xf>
    <xf numFmtId="0" fontId="90" fillId="0" borderId="14" xfId="81" applyFont="1" applyBorder="1" applyAlignment="1" quotePrefix="1">
      <alignment horizontal="center" vertical="center" wrapText="1"/>
      <protection/>
    </xf>
    <xf numFmtId="2" fontId="90" fillId="0" borderId="13" xfId="81" applyNumberFormat="1" applyFont="1" applyBorder="1" applyAlignment="1" quotePrefix="1">
      <alignment horizontal="center" vertical="center" wrapText="1"/>
      <protection/>
    </xf>
    <xf numFmtId="2" fontId="90" fillId="0" borderId="17" xfId="81" applyNumberFormat="1" applyFont="1" applyBorder="1" applyAlignment="1" quotePrefix="1">
      <alignment horizontal="center" vertical="center" wrapText="1"/>
      <protection/>
    </xf>
    <xf numFmtId="2" fontId="90" fillId="0" borderId="14" xfId="81" applyNumberFormat="1" applyFont="1" applyBorder="1" applyAlignment="1" quotePrefix="1">
      <alignment horizontal="center" vertical="center" wrapText="1"/>
      <protection/>
    </xf>
    <xf numFmtId="0" fontId="92" fillId="0" borderId="13" xfId="81" applyFont="1" applyBorder="1" applyAlignment="1" quotePrefix="1">
      <alignment horizontal="center" vertical="center" wrapText="1"/>
      <protection/>
    </xf>
    <xf numFmtId="0" fontId="92" fillId="0" borderId="17" xfId="81" applyFont="1" applyBorder="1" applyAlignment="1" quotePrefix="1">
      <alignment horizontal="center" vertical="center" wrapText="1"/>
      <protection/>
    </xf>
    <xf numFmtId="2" fontId="92" fillId="0" borderId="13" xfId="81" applyNumberFormat="1" applyFont="1" applyBorder="1" applyAlignment="1" quotePrefix="1">
      <alignment horizontal="center" vertical="center" wrapText="1"/>
      <protection/>
    </xf>
    <xf numFmtId="2" fontId="92" fillId="0" borderId="17" xfId="81" applyNumberFormat="1" applyFont="1" applyBorder="1" applyAlignment="1" quotePrefix="1">
      <alignment horizontal="center" vertical="center" wrapText="1"/>
      <protection/>
    </xf>
    <xf numFmtId="2" fontId="82" fillId="0" borderId="13" xfId="81" applyNumberFormat="1" applyFont="1" applyBorder="1" applyAlignment="1" quotePrefix="1">
      <alignment horizontal="center" vertical="center" wrapText="1"/>
      <protection/>
    </xf>
    <xf numFmtId="2" fontId="82" fillId="0" borderId="17" xfId="81" applyNumberFormat="1" applyFont="1" applyBorder="1" applyAlignment="1" quotePrefix="1">
      <alignment horizontal="center" vertical="center" wrapText="1"/>
      <protection/>
    </xf>
    <xf numFmtId="2" fontId="82" fillId="0" borderId="14" xfId="81" applyNumberFormat="1" applyFont="1" applyBorder="1" applyAlignment="1" quotePrefix="1">
      <alignment horizontal="center" vertical="center" wrapText="1"/>
      <protection/>
    </xf>
    <xf numFmtId="0" fontId="6" fillId="0" borderId="10" xfId="0" applyFont="1" applyBorder="1" applyAlignment="1">
      <alignment horizontal="center" vertical="center" wrapText="1"/>
    </xf>
    <xf numFmtId="201" fontId="5" fillId="0" borderId="0" xfId="0" applyNumberFormat="1" applyFont="1" applyAlignment="1">
      <alignment horizontal="left" vertical="top"/>
    </xf>
    <xf numFmtId="49" fontId="5" fillId="0" borderId="13" xfId="0" applyNumberFormat="1" applyFont="1" applyBorder="1" applyAlignment="1" quotePrefix="1">
      <alignment horizontal="center" vertical="center" wrapText="1"/>
    </xf>
    <xf numFmtId="49" fontId="5" fillId="0" borderId="17" xfId="0" applyNumberFormat="1" applyFont="1" applyBorder="1" applyAlignment="1" quotePrefix="1">
      <alignment horizontal="center" vertical="center" wrapText="1"/>
    </xf>
    <xf numFmtId="49" fontId="5" fillId="0" borderId="14" xfId="0" applyNumberFormat="1" applyFont="1" applyBorder="1" applyAlignment="1" quotePrefix="1">
      <alignment horizontal="center" vertical="center" wrapText="1"/>
    </xf>
    <xf numFmtId="0" fontId="6" fillId="0" borderId="0" xfId="0" applyFont="1" applyAlignment="1">
      <alignment horizontal="center"/>
    </xf>
    <xf numFmtId="2" fontId="5" fillId="0" borderId="13" xfId="0" applyNumberFormat="1" applyFont="1" applyBorder="1" applyAlignment="1">
      <alignment horizontal="center" vertical="center" wrapText="1"/>
    </xf>
    <xf numFmtId="2" fontId="5" fillId="0" borderId="17" xfId="0" applyNumberFormat="1" applyFont="1" applyBorder="1" applyAlignment="1">
      <alignment horizontal="center" vertical="center" wrapText="1"/>
    </xf>
    <xf numFmtId="2" fontId="5" fillId="0" borderId="14" xfId="0" applyNumberFormat="1" applyFont="1" applyBorder="1" applyAlignment="1">
      <alignment horizontal="center" vertical="center" wrapText="1"/>
    </xf>
    <xf numFmtId="0" fontId="85" fillId="0" borderId="13" xfId="81" applyFont="1" applyBorder="1" applyAlignment="1" quotePrefix="1">
      <alignment horizontal="center" vertical="center" wrapText="1"/>
      <protection/>
    </xf>
    <xf numFmtId="0" fontId="85" fillId="0" borderId="17" xfId="81" applyFont="1" applyBorder="1" applyAlignment="1" quotePrefix="1">
      <alignment horizontal="center" vertical="center" wrapText="1"/>
      <protection/>
    </xf>
    <xf numFmtId="0" fontId="85" fillId="0" borderId="14" xfId="81" applyFont="1" applyBorder="1" applyAlignment="1" quotePrefix="1">
      <alignment horizontal="center" vertical="center" wrapText="1"/>
      <protection/>
    </xf>
    <xf numFmtId="2" fontId="85" fillId="0" borderId="13" xfId="81" applyNumberFormat="1" applyFont="1" applyBorder="1" applyAlignment="1" quotePrefix="1">
      <alignment horizontal="center" vertical="center" wrapText="1"/>
      <protection/>
    </xf>
    <xf numFmtId="2" fontId="85" fillId="0" borderId="17" xfId="81" applyNumberFormat="1" applyFont="1" applyBorder="1" applyAlignment="1" quotePrefix="1">
      <alignment horizontal="center" vertical="center" wrapText="1"/>
      <protection/>
    </xf>
    <xf numFmtId="2" fontId="85" fillId="0" borderId="14" xfId="81" applyNumberFormat="1" applyFont="1" applyBorder="1" applyAlignment="1" quotePrefix="1">
      <alignment horizontal="center" vertical="center" wrapText="1"/>
      <protection/>
    </xf>
    <xf numFmtId="0" fontId="7" fillId="0" borderId="0" xfId="0" applyFont="1" applyAlignment="1">
      <alignment horizontal="center" wrapText="1"/>
    </xf>
    <xf numFmtId="0" fontId="6" fillId="0" borderId="0" xfId="0" applyFont="1" applyAlignment="1">
      <alignment horizontal="center" wrapText="1"/>
    </xf>
    <xf numFmtId="0" fontId="6" fillId="0" borderId="10" xfId="0" applyFont="1" applyFill="1" applyBorder="1" applyAlignment="1">
      <alignment horizontal="center" vertical="center"/>
    </xf>
    <xf numFmtId="0" fontId="9" fillId="0" borderId="0" xfId="0" applyFont="1" applyAlignment="1">
      <alignment horizontal="center" vertical="center"/>
    </xf>
    <xf numFmtId="0" fontId="0" fillId="0" borderId="0" xfId="0" applyAlignment="1">
      <alignment horizontal="center" vertical="center"/>
    </xf>
    <xf numFmtId="0" fontId="20" fillId="0" borderId="0" xfId="0" applyFont="1" applyFill="1" applyBorder="1" applyAlignment="1">
      <alignment horizontal="center" vertical="center" wrapText="1"/>
    </xf>
  </cellXfs>
  <cellStyles count="8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_Додаток _ 3 зм_ни 4575" xfId="50"/>
    <cellStyle name="Итог" xfId="51"/>
    <cellStyle name="Контрольная ячейка" xfId="52"/>
    <cellStyle name="Название" xfId="53"/>
    <cellStyle name="Нейтральный" xfId="54"/>
    <cellStyle name="Обычный 10" xfId="55"/>
    <cellStyle name="Обычный 11" xfId="56"/>
    <cellStyle name="Обычный 12" xfId="57"/>
    <cellStyle name="Обычный 13" xfId="58"/>
    <cellStyle name="Обычный 14" xfId="59"/>
    <cellStyle name="Обычный 15" xfId="60"/>
    <cellStyle name="Обычный 16" xfId="61"/>
    <cellStyle name="Обычный 17" xfId="62"/>
    <cellStyle name="Обычный 18" xfId="63"/>
    <cellStyle name="Обычный 19" xfId="64"/>
    <cellStyle name="Обычный 2" xfId="65"/>
    <cellStyle name="Обычный 2 2" xfId="66"/>
    <cellStyle name="Обычный 20" xfId="67"/>
    <cellStyle name="Обычный 21" xfId="68"/>
    <cellStyle name="Обычный 22" xfId="69"/>
    <cellStyle name="Обычный 23" xfId="70"/>
    <cellStyle name="Обычный 24" xfId="71"/>
    <cellStyle name="Обычный 25" xfId="72"/>
    <cellStyle name="Обычный 26" xfId="73"/>
    <cellStyle name="Обычный 27" xfId="74"/>
    <cellStyle name="Обычный 28" xfId="75"/>
    <cellStyle name="Обычный 29" xfId="76"/>
    <cellStyle name="Обычный 3" xfId="77"/>
    <cellStyle name="Обычный 30" xfId="78"/>
    <cellStyle name="Обычный 31" xfId="79"/>
    <cellStyle name="Обычный 32" xfId="80"/>
    <cellStyle name="Обычный 33" xfId="81"/>
    <cellStyle name="Обычный 4" xfId="82"/>
    <cellStyle name="Обычный 47" xfId="83"/>
    <cellStyle name="Обычный 5" xfId="84"/>
    <cellStyle name="Обычный 6" xfId="85"/>
    <cellStyle name="Обычный 7" xfId="86"/>
    <cellStyle name="Обычный 8" xfId="87"/>
    <cellStyle name="Обычный 9" xfId="88"/>
    <cellStyle name="Обычный_Лист1" xfId="89"/>
    <cellStyle name="Followed Hyperlink" xfId="90"/>
    <cellStyle name="Плохой" xfId="91"/>
    <cellStyle name="Пояснение" xfId="92"/>
    <cellStyle name="Примечание" xfId="93"/>
    <cellStyle name="Percent" xfId="94"/>
    <cellStyle name="Связанная ячейка" xfId="95"/>
    <cellStyle name="Текст предупреждения" xfId="96"/>
    <cellStyle name="Comma" xfId="97"/>
    <cellStyle name="Comma [0]" xfId="98"/>
    <cellStyle name="Финансовый 2" xfId="99"/>
    <cellStyle name="Хороший" xfId="1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ередача из общ"/>
      <sheetName val="2017"/>
      <sheetName val="свод"/>
      <sheetName val="цільовий"/>
    </sheetNames>
    <sheetDataSet>
      <sheetData sheetId="2">
        <row r="17">
          <cell r="E17">
            <v>5066401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101"/>
  <sheetViews>
    <sheetView view="pageBreakPreview" zoomScale="60" zoomScalePageLayoutView="0" workbookViewId="0" topLeftCell="A1">
      <selection activeCell="E4" sqref="E4"/>
    </sheetView>
  </sheetViews>
  <sheetFormatPr defaultColWidth="9.00390625" defaultRowHeight="12.75"/>
  <cols>
    <col min="1" max="1" width="15.125" style="0" customWidth="1"/>
    <col min="2" max="2" width="81.625" style="0" customWidth="1"/>
    <col min="3" max="3" width="28.375" style="0" customWidth="1"/>
    <col min="4" max="4" width="25.75390625" style="0" customWidth="1"/>
    <col min="5" max="5" width="24.00390625" style="0" customWidth="1"/>
    <col min="6" max="6" width="26.75390625" style="0" customWidth="1"/>
    <col min="9" max="9" width="21.00390625" style="0" customWidth="1"/>
  </cols>
  <sheetData>
    <row r="1" ht="12.75">
      <c r="E1" t="s">
        <v>276</v>
      </c>
    </row>
    <row r="2" ht="12.75">
      <c r="E2" t="s">
        <v>23</v>
      </c>
    </row>
    <row r="3" ht="12.75">
      <c r="E3" t="s">
        <v>193</v>
      </c>
    </row>
    <row r="4" ht="12.75">
      <c r="E4" t="s">
        <v>585</v>
      </c>
    </row>
    <row r="6" spans="1:6" ht="20.25">
      <c r="A6" s="254" t="s">
        <v>277</v>
      </c>
      <c r="B6" s="255"/>
      <c r="C6" s="255"/>
      <c r="D6" s="255"/>
      <c r="E6" s="255"/>
      <c r="F6" s="255"/>
    </row>
    <row r="7" ht="12.75">
      <c r="F7" s="60" t="s">
        <v>40</v>
      </c>
    </row>
    <row r="8" spans="1:6" ht="12.75" customHeight="1">
      <c r="A8" s="256" t="s">
        <v>39</v>
      </c>
      <c r="B8" s="256" t="s">
        <v>278</v>
      </c>
      <c r="C8" s="257" t="s">
        <v>38</v>
      </c>
      <c r="D8" s="256" t="s">
        <v>18</v>
      </c>
      <c r="E8" s="256" t="s">
        <v>19</v>
      </c>
      <c r="F8" s="256"/>
    </row>
    <row r="9" spans="1:6" ht="12.75" customHeight="1">
      <c r="A9" s="256"/>
      <c r="B9" s="256"/>
      <c r="C9" s="256"/>
      <c r="D9" s="256"/>
      <c r="E9" s="256" t="s">
        <v>38</v>
      </c>
      <c r="F9" s="256" t="s">
        <v>41</v>
      </c>
    </row>
    <row r="10" spans="1:6" ht="29.25" customHeight="1">
      <c r="A10" s="256"/>
      <c r="B10" s="256"/>
      <c r="C10" s="256"/>
      <c r="D10" s="256"/>
      <c r="E10" s="256"/>
      <c r="F10" s="256"/>
    </row>
    <row r="11" spans="1:6" ht="18.75">
      <c r="A11" s="1">
        <v>1</v>
      </c>
      <c r="B11" s="1">
        <v>2</v>
      </c>
      <c r="C11" s="170">
        <v>3</v>
      </c>
      <c r="D11" s="1">
        <v>4</v>
      </c>
      <c r="E11" s="1">
        <v>5</v>
      </c>
      <c r="F11" s="1">
        <v>6</v>
      </c>
    </row>
    <row r="12" spans="1:6" ht="18.75">
      <c r="A12" s="171">
        <v>10000000</v>
      </c>
      <c r="B12" s="172" t="s">
        <v>279</v>
      </c>
      <c r="C12" s="176">
        <v>142346704</v>
      </c>
      <c r="D12" s="177">
        <v>142260304</v>
      </c>
      <c r="E12" s="177">
        <v>86400</v>
      </c>
      <c r="F12" s="177">
        <v>0</v>
      </c>
    </row>
    <row r="13" spans="1:6" ht="36.75" customHeight="1">
      <c r="A13" s="171">
        <v>11000000</v>
      </c>
      <c r="B13" s="172" t="s">
        <v>280</v>
      </c>
      <c r="C13" s="176">
        <v>117438219</v>
      </c>
      <c r="D13" s="177">
        <v>117438219</v>
      </c>
      <c r="E13" s="177">
        <v>0</v>
      </c>
      <c r="F13" s="177">
        <v>0</v>
      </c>
    </row>
    <row r="14" spans="1:6" ht="18.75">
      <c r="A14" s="171">
        <v>11010000</v>
      </c>
      <c r="B14" s="172" t="s">
        <v>281</v>
      </c>
      <c r="C14" s="176">
        <v>116818609</v>
      </c>
      <c r="D14" s="177">
        <v>116818609</v>
      </c>
      <c r="E14" s="177">
        <v>0</v>
      </c>
      <c r="F14" s="177">
        <v>0</v>
      </c>
    </row>
    <row r="15" spans="1:6" ht="47.25" customHeight="1">
      <c r="A15" s="173">
        <v>11010100</v>
      </c>
      <c r="B15" s="174" t="s">
        <v>282</v>
      </c>
      <c r="C15" s="178">
        <v>100657414</v>
      </c>
      <c r="D15" s="179">
        <v>100657414</v>
      </c>
      <c r="E15" s="179">
        <v>0</v>
      </c>
      <c r="F15" s="179">
        <v>0</v>
      </c>
    </row>
    <row r="16" spans="1:6" ht="78.75" customHeight="1">
      <c r="A16" s="173">
        <v>11010200</v>
      </c>
      <c r="B16" s="174" t="s">
        <v>283</v>
      </c>
      <c r="C16" s="178">
        <v>13745495</v>
      </c>
      <c r="D16" s="179">
        <v>13745495</v>
      </c>
      <c r="E16" s="179">
        <v>0</v>
      </c>
      <c r="F16" s="179">
        <v>0</v>
      </c>
    </row>
    <row r="17" spans="1:6" ht="47.25" customHeight="1">
      <c r="A17" s="173">
        <v>11010400</v>
      </c>
      <c r="B17" s="174" t="s">
        <v>284</v>
      </c>
      <c r="C17" s="178">
        <v>1560000</v>
      </c>
      <c r="D17" s="179">
        <v>1560000</v>
      </c>
      <c r="E17" s="179">
        <v>0</v>
      </c>
      <c r="F17" s="179">
        <v>0</v>
      </c>
    </row>
    <row r="18" spans="1:6" ht="47.25" customHeight="1">
      <c r="A18" s="173">
        <v>11010500</v>
      </c>
      <c r="B18" s="174" t="s">
        <v>285</v>
      </c>
      <c r="C18" s="178">
        <v>680000</v>
      </c>
      <c r="D18" s="179">
        <v>680000</v>
      </c>
      <c r="E18" s="179">
        <v>0</v>
      </c>
      <c r="F18" s="179">
        <v>0</v>
      </c>
    </row>
    <row r="19" spans="1:6" ht="78.75" customHeight="1">
      <c r="A19" s="173">
        <v>11010900</v>
      </c>
      <c r="B19" s="174" t="s">
        <v>286</v>
      </c>
      <c r="C19" s="178">
        <v>175700</v>
      </c>
      <c r="D19" s="179">
        <v>175700</v>
      </c>
      <c r="E19" s="179">
        <v>0</v>
      </c>
      <c r="F19" s="179">
        <v>0</v>
      </c>
    </row>
    <row r="20" spans="1:6" ht="18.75">
      <c r="A20" s="171">
        <v>11020000</v>
      </c>
      <c r="B20" s="172" t="s">
        <v>287</v>
      </c>
      <c r="C20" s="176">
        <v>619610</v>
      </c>
      <c r="D20" s="177">
        <v>619610</v>
      </c>
      <c r="E20" s="177">
        <v>0</v>
      </c>
      <c r="F20" s="177">
        <v>0</v>
      </c>
    </row>
    <row r="21" spans="1:6" ht="37.5">
      <c r="A21" s="173">
        <v>11020200</v>
      </c>
      <c r="B21" s="174" t="s">
        <v>288</v>
      </c>
      <c r="C21" s="178">
        <v>619610</v>
      </c>
      <c r="D21" s="179">
        <v>619610</v>
      </c>
      <c r="E21" s="179">
        <v>0</v>
      </c>
      <c r="F21" s="179">
        <v>0</v>
      </c>
    </row>
    <row r="22" spans="1:6" ht="18.75">
      <c r="A22" s="171">
        <v>14000000</v>
      </c>
      <c r="B22" s="172" t="s">
        <v>289</v>
      </c>
      <c r="C22" s="176">
        <v>3945550</v>
      </c>
      <c r="D22" s="177">
        <v>3945550</v>
      </c>
      <c r="E22" s="177">
        <v>0</v>
      </c>
      <c r="F22" s="177">
        <v>0</v>
      </c>
    </row>
    <row r="23" spans="1:6" ht="47.25" customHeight="1">
      <c r="A23" s="171">
        <v>14020000</v>
      </c>
      <c r="B23" s="172" t="s">
        <v>459</v>
      </c>
      <c r="C23" s="176">
        <v>319200</v>
      </c>
      <c r="D23" s="177">
        <v>319200</v>
      </c>
      <c r="E23" s="177">
        <v>0</v>
      </c>
      <c r="F23" s="177">
        <v>0</v>
      </c>
    </row>
    <row r="24" spans="1:6" ht="18.75">
      <c r="A24" s="173">
        <v>14021900</v>
      </c>
      <c r="B24" s="174" t="s">
        <v>460</v>
      </c>
      <c r="C24" s="178">
        <v>319200</v>
      </c>
      <c r="D24" s="179">
        <v>319200</v>
      </c>
      <c r="E24" s="179">
        <v>0</v>
      </c>
      <c r="F24" s="179">
        <v>0</v>
      </c>
    </row>
    <row r="25" spans="1:6" ht="37.5">
      <c r="A25" s="171">
        <v>14030000</v>
      </c>
      <c r="B25" s="172" t="s">
        <v>461</v>
      </c>
      <c r="C25" s="176">
        <v>1093500</v>
      </c>
      <c r="D25" s="177">
        <v>1093500</v>
      </c>
      <c r="E25" s="177">
        <v>0</v>
      </c>
      <c r="F25" s="177">
        <v>0</v>
      </c>
    </row>
    <row r="26" spans="1:6" ht="18.75">
      <c r="A26" s="173">
        <v>14031900</v>
      </c>
      <c r="B26" s="174" t="s">
        <v>460</v>
      </c>
      <c r="C26" s="178">
        <v>1093500</v>
      </c>
      <c r="D26" s="179">
        <v>1093500</v>
      </c>
      <c r="E26" s="179">
        <v>0</v>
      </c>
      <c r="F26" s="179">
        <v>0</v>
      </c>
    </row>
    <row r="27" spans="1:6" ht="63" customHeight="1">
      <c r="A27" s="173">
        <v>14040000</v>
      </c>
      <c r="B27" s="174" t="s">
        <v>290</v>
      </c>
      <c r="C27" s="178">
        <v>2532850</v>
      </c>
      <c r="D27" s="179">
        <v>2532850</v>
      </c>
      <c r="E27" s="179">
        <v>0</v>
      </c>
      <c r="F27" s="179">
        <v>0</v>
      </c>
    </row>
    <row r="28" spans="1:6" ht="18.75">
      <c r="A28" s="171">
        <v>18000000</v>
      </c>
      <c r="B28" s="172" t="s">
        <v>291</v>
      </c>
      <c r="C28" s="176">
        <v>20876535</v>
      </c>
      <c r="D28" s="177">
        <v>20876535</v>
      </c>
      <c r="E28" s="177">
        <v>0</v>
      </c>
      <c r="F28" s="177">
        <v>0</v>
      </c>
    </row>
    <row r="29" spans="1:6" ht="18.75">
      <c r="A29" s="171">
        <v>18010000</v>
      </c>
      <c r="B29" s="172" t="s">
        <v>292</v>
      </c>
      <c r="C29" s="176">
        <v>8685150</v>
      </c>
      <c r="D29" s="177">
        <v>8685150</v>
      </c>
      <c r="E29" s="177">
        <v>0</v>
      </c>
      <c r="F29" s="177">
        <v>0</v>
      </c>
    </row>
    <row r="30" spans="1:6" ht="56.25">
      <c r="A30" s="173">
        <v>18010100</v>
      </c>
      <c r="B30" s="174" t="s">
        <v>293</v>
      </c>
      <c r="C30" s="178">
        <v>12100</v>
      </c>
      <c r="D30" s="179">
        <v>12100</v>
      </c>
      <c r="E30" s="179">
        <v>0</v>
      </c>
      <c r="F30" s="179">
        <v>0</v>
      </c>
    </row>
    <row r="31" spans="1:6" ht="56.25">
      <c r="A31" s="173">
        <v>18010200</v>
      </c>
      <c r="B31" s="174" t="s">
        <v>294</v>
      </c>
      <c r="C31" s="178">
        <v>21300</v>
      </c>
      <c r="D31" s="179">
        <v>21300</v>
      </c>
      <c r="E31" s="179">
        <v>0</v>
      </c>
      <c r="F31" s="179">
        <v>0</v>
      </c>
    </row>
    <row r="32" spans="1:6" ht="56.25">
      <c r="A32" s="173">
        <v>18010300</v>
      </c>
      <c r="B32" s="174" t="s">
        <v>295</v>
      </c>
      <c r="C32" s="178">
        <v>53000</v>
      </c>
      <c r="D32" s="179">
        <v>53000</v>
      </c>
      <c r="E32" s="179">
        <v>0</v>
      </c>
      <c r="F32" s="179">
        <v>0</v>
      </c>
    </row>
    <row r="33" spans="1:6" ht="31.5" customHeight="1">
      <c r="A33" s="173">
        <v>18010400</v>
      </c>
      <c r="B33" s="174" t="s">
        <v>296</v>
      </c>
      <c r="C33" s="178">
        <v>1084450</v>
      </c>
      <c r="D33" s="179">
        <v>1084450</v>
      </c>
      <c r="E33" s="179">
        <v>0</v>
      </c>
      <c r="F33" s="179">
        <v>0</v>
      </c>
    </row>
    <row r="34" spans="1:6" ht="18.75">
      <c r="A34" s="173">
        <v>18010500</v>
      </c>
      <c r="B34" s="174" t="s">
        <v>297</v>
      </c>
      <c r="C34" s="178">
        <v>2663900</v>
      </c>
      <c r="D34" s="179">
        <v>2663900</v>
      </c>
      <c r="E34" s="179">
        <v>0</v>
      </c>
      <c r="F34" s="179">
        <v>0</v>
      </c>
    </row>
    <row r="35" spans="1:6" ht="18.75">
      <c r="A35" s="173">
        <v>18010600</v>
      </c>
      <c r="B35" s="174" t="s">
        <v>298</v>
      </c>
      <c r="C35" s="178">
        <v>2940700</v>
      </c>
      <c r="D35" s="179">
        <v>2940700</v>
      </c>
      <c r="E35" s="179">
        <v>0</v>
      </c>
      <c r="F35" s="179">
        <v>0</v>
      </c>
    </row>
    <row r="36" spans="1:6" ht="18.75">
      <c r="A36" s="173">
        <v>18010700</v>
      </c>
      <c r="B36" s="174" t="s">
        <v>299</v>
      </c>
      <c r="C36" s="178">
        <v>194700</v>
      </c>
      <c r="D36" s="179">
        <v>194700</v>
      </c>
      <c r="E36" s="179">
        <v>0</v>
      </c>
      <c r="F36" s="179">
        <v>0</v>
      </c>
    </row>
    <row r="37" spans="1:6" ht="18.75">
      <c r="A37" s="173">
        <v>18010900</v>
      </c>
      <c r="B37" s="174" t="s">
        <v>300</v>
      </c>
      <c r="C37" s="178">
        <v>1455000</v>
      </c>
      <c r="D37" s="179">
        <v>1455000</v>
      </c>
      <c r="E37" s="179">
        <v>0</v>
      </c>
      <c r="F37" s="179">
        <v>0</v>
      </c>
    </row>
    <row r="38" spans="1:6" ht="18.75">
      <c r="A38" s="173">
        <v>18011000</v>
      </c>
      <c r="B38" s="174" t="s">
        <v>301</v>
      </c>
      <c r="C38" s="178">
        <v>45830</v>
      </c>
      <c r="D38" s="179">
        <v>45830</v>
      </c>
      <c r="E38" s="179">
        <v>0</v>
      </c>
      <c r="F38" s="179">
        <v>0</v>
      </c>
    </row>
    <row r="39" spans="1:6" ht="38.25" customHeight="1">
      <c r="A39" s="173">
        <v>18011100</v>
      </c>
      <c r="B39" s="174" t="s">
        <v>302</v>
      </c>
      <c r="C39" s="178">
        <v>214170</v>
      </c>
      <c r="D39" s="179">
        <v>214170</v>
      </c>
      <c r="E39" s="179">
        <v>0</v>
      </c>
      <c r="F39" s="179">
        <v>0</v>
      </c>
    </row>
    <row r="40" spans="1:6" ht="18.75">
      <c r="A40" s="171">
        <v>18050000</v>
      </c>
      <c r="B40" s="172" t="s">
        <v>303</v>
      </c>
      <c r="C40" s="176">
        <v>12191385</v>
      </c>
      <c r="D40" s="177">
        <v>12191385</v>
      </c>
      <c r="E40" s="177">
        <v>0</v>
      </c>
      <c r="F40" s="177">
        <v>0</v>
      </c>
    </row>
    <row r="41" spans="1:6" ht="51" customHeight="1">
      <c r="A41" s="173">
        <v>18050300</v>
      </c>
      <c r="B41" s="174" t="s">
        <v>304</v>
      </c>
      <c r="C41" s="178">
        <v>1976250</v>
      </c>
      <c r="D41" s="179">
        <v>1976250</v>
      </c>
      <c r="E41" s="179">
        <v>0</v>
      </c>
      <c r="F41" s="179">
        <v>0</v>
      </c>
    </row>
    <row r="42" spans="1:6" ht="47.25" customHeight="1">
      <c r="A42" s="173">
        <v>18050400</v>
      </c>
      <c r="B42" s="174" t="s">
        <v>305</v>
      </c>
      <c r="C42" s="178">
        <v>10203135</v>
      </c>
      <c r="D42" s="179">
        <v>10203135</v>
      </c>
      <c r="E42" s="179">
        <v>0</v>
      </c>
      <c r="F42" s="179">
        <v>0</v>
      </c>
    </row>
    <row r="43" spans="1:6" ht="75">
      <c r="A43" s="173">
        <v>18050500</v>
      </c>
      <c r="B43" s="174" t="s">
        <v>306</v>
      </c>
      <c r="C43" s="178">
        <v>12000</v>
      </c>
      <c r="D43" s="179">
        <v>12000</v>
      </c>
      <c r="E43" s="179">
        <v>0</v>
      </c>
      <c r="F43" s="179">
        <v>0</v>
      </c>
    </row>
    <row r="44" spans="1:6" ht="63" customHeight="1">
      <c r="A44" s="171">
        <v>19000000</v>
      </c>
      <c r="B44" s="172" t="s">
        <v>307</v>
      </c>
      <c r="C44" s="176">
        <v>86400</v>
      </c>
      <c r="D44" s="177">
        <v>0</v>
      </c>
      <c r="E44" s="177">
        <v>86400</v>
      </c>
      <c r="F44" s="177">
        <v>0</v>
      </c>
    </row>
    <row r="45" spans="1:6" ht="18.75">
      <c r="A45" s="171">
        <v>19010000</v>
      </c>
      <c r="B45" s="172" t="s">
        <v>308</v>
      </c>
      <c r="C45" s="176">
        <v>86400</v>
      </c>
      <c r="D45" s="177">
        <v>0</v>
      </c>
      <c r="E45" s="177">
        <v>86400</v>
      </c>
      <c r="F45" s="177">
        <v>0</v>
      </c>
    </row>
    <row r="46" spans="1:6" ht="47.25" customHeight="1">
      <c r="A46" s="173">
        <v>19010100</v>
      </c>
      <c r="B46" s="174" t="s">
        <v>309</v>
      </c>
      <c r="C46" s="178">
        <v>61580</v>
      </c>
      <c r="D46" s="179">
        <v>0</v>
      </c>
      <c r="E46" s="179">
        <v>61580</v>
      </c>
      <c r="F46" s="179">
        <v>0</v>
      </c>
    </row>
    <row r="47" spans="1:6" ht="94.5" customHeight="1">
      <c r="A47" s="173">
        <v>19010200</v>
      </c>
      <c r="B47" s="174" t="s">
        <v>310</v>
      </c>
      <c r="C47" s="178">
        <v>12550</v>
      </c>
      <c r="D47" s="179">
        <v>0</v>
      </c>
      <c r="E47" s="179">
        <v>12550</v>
      </c>
      <c r="F47" s="179">
        <v>0</v>
      </c>
    </row>
    <row r="48" spans="1:6" ht="47.25" customHeight="1">
      <c r="A48" s="173">
        <v>19010300</v>
      </c>
      <c r="B48" s="174" t="s">
        <v>311</v>
      </c>
      <c r="C48" s="178">
        <v>12270</v>
      </c>
      <c r="D48" s="179">
        <v>0</v>
      </c>
      <c r="E48" s="179">
        <v>12270</v>
      </c>
      <c r="F48" s="179">
        <v>0</v>
      </c>
    </row>
    <row r="49" spans="1:6" ht="25.5" customHeight="1">
      <c r="A49" s="171">
        <v>20000000</v>
      </c>
      <c r="B49" s="172" t="s">
        <v>312</v>
      </c>
      <c r="C49" s="176">
        <v>7397460</v>
      </c>
      <c r="D49" s="177">
        <v>968890</v>
      </c>
      <c r="E49" s="177">
        <v>6428570</v>
      </c>
      <c r="F49" s="177">
        <v>16750</v>
      </c>
    </row>
    <row r="50" spans="1:6" ht="18.75">
      <c r="A50" s="171">
        <v>21000000</v>
      </c>
      <c r="B50" s="172" t="s">
        <v>313</v>
      </c>
      <c r="C50" s="176">
        <v>289140</v>
      </c>
      <c r="D50" s="177">
        <v>289140</v>
      </c>
      <c r="E50" s="177">
        <v>0</v>
      </c>
      <c r="F50" s="177">
        <v>0</v>
      </c>
    </row>
    <row r="51" spans="1:6" ht="104.25" customHeight="1">
      <c r="A51" s="171">
        <v>21010000</v>
      </c>
      <c r="B51" s="172" t="s">
        <v>314</v>
      </c>
      <c r="C51" s="176">
        <v>275540</v>
      </c>
      <c r="D51" s="177">
        <v>275540</v>
      </c>
      <c r="E51" s="177">
        <v>0</v>
      </c>
      <c r="F51" s="177">
        <v>0</v>
      </c>
    </row>
    <row r="52" spans="1:6" ht="31.5" customHeight="1">
      <c r="A52" s="173">
        <v>21010300</v>
      </c>
      <c r="B52" s="174" t="s">
        <v>315</v>
      </c>
      <c r="C52" s="178">
        <v>275540</v>
      </c>
      <c r="D52" s="179">
        <v>275540</v>
      </c>
      <c r="E52" s="179">
        <v>0</v>
      </c>
      <c r="F52" s="179">
        <v>0</v>
      </c>
    </row>
    <row r="53" spans="1:6" ht="47.25" customHeight="1">
      <c r="A53" s="171">
        <v>21080000</v>
      </c>
      <c r="B53" s="172" t="s">
        <v>316</v>
      </c>
      <c r="C53" s="176">
        <v>13600</v>
      </c>
      <c r="D53" s="177">
        <v>13600</v>
      </c>
      <c r="E53" s="177">
        <v>0</v>
      </c>
      <c r="F53" s="177">
        <v>0</v>
      </c>
    </row>
    <row r="54" spans="1:6" ht="15.75" customHeight="1">
      <c r="A54" s="173">
        <v>21081100</v>
      </c>
      <c r="B54" s="174" t="s">
        <v>317</v>
      </c>
      <c r="C54" s="178">
        <v>1000</v>
      </c>
      <c r="D54" s="179">
        <v>1000</v>
      </c>
      <c r="E54" s="179">
        <v>0</v>
      </c>
      <c r="F54" s="179">
        <v>0</v>
      </c>
    </row>
    <row r="55" spans="1:6" ht="56.25">
      <c r="A55" s="173">
        <v>21081500</v>
      </c>
      <c r="B55" s="174" t="s">
        <v>462</v>
      </c>
      <c r="C55" s="178">
        <v>12600</v>
      </c>
      <c r="D55" s="179">
        <v>12600</v>
      </c>
      <c r="E55" s="179">
        <v>0</v>
      </c>
      <c r="F55" s="179">
        <v>0</v>
      </c>
    </row>
    <row r="56" spans="1:6" ht="47.25" customHeight="1">
      <c r="A56" s="171">
        <v>22000000</v>
      </c>
      <c r="B56" s="172" t="s">
        <v>318</v>
      </c>
      <c r="C56" s="176">
        <v>549750</v>
      </c>
      <c r="D56" s="177">
        <v>549750</v>
      </c>
      <c r="E56" s="177">
        <v>0</v>
      </c>
      <c r="F56" s="177">
        <v>0</v>
      </c>
    </row>
    <row r="57" spans="1:6" ht="47.25" customHeight="1">
      <c r="A57" s="171">
        <v>22010000</v>
      </c>
      <c r="B57" s="172" t="s">
        <v>319</v>
      </c>
      <c r="C57" s="176">
        <v>346000</v>
      </c>
      <c r="D57" s="177">
        <v>346000</v>
      </c>
      <c r="E57" s="177">
        <v>0</v>
      </c>
      <c r="F57" s="177">
        <v>0</v>
      </c>
    </row>
    <row r="58" spans="1:6" ht="56.25">
      <c r="A58" s="173">
        <v>22010300</v>
      </c>
      <c r="B58" s="174" t="s">
        <v>320</v>
      </c>
      <c r="C58" s="178">
        <v>81000</v>
      </c>
      <c r="D58" s="179">
        <v>81000</v>
      </c>
      <c r="E58" s="179">
        <v>0</v>
      </c>
      <c r="F58" s="179">
        <v>0</v>
      </c>
    </row>
    <row r="59" spans="1:6" ht="18.75">
      <c r="A59" s="173">
        <v>22012500</v>
      </c>
      <c r="B59" s="174" t="s">
        <v>321</v>
      </c>
      <c r="C59" s="178">
        <v>210000</v>
      </c>
      <c r="D59" s="179">
        <v>210000</v>
      </c>
      <c r="E59" s="179">
        <v>0</v>
      </c>
      <c r="F59" s="179">
        <v>0</v>
      </c>
    </row>
    <row r="60" spans="1:6" ht="37.5">
      <c r="A60" s="173">
        <v>22012600</v>
      </c>
      <c r="B60" s="174" t="s">
        <v>322</v>
      </c>
      <c r="C60" s="178">
        <v>55000</v>
      </c>
      <c r="D60" s="179">
        <v>55000</v>
      </c>
      <c r="E60" s="179">
        <v>0</v>
      </c>
      <c r="F60" s="179">
        <v>0</v>
      </c>
    </row>
    <row r="61" spans="1:6" ht="37.5">
      <c r="A61" s="171">
        <v>22080000</v>
      </c>
      <c r="B61" s="172" t="s">
        <v>323</v>
      </c>
      <c r="C61" s="176">
        <v>168000</v>
      </c>
      <c r="D61" s="177">
        <v>168000</v>
      </c>
      <c r="E61" s="177">
        <v>0</v>
      </c>
      <c r="F61" s="177">
        <v>0</v>
      </c>
    </row>
    <row r="62" spans="1:6" ht="56.25">
      <c r="A62" s="173">
        <v>22080400</v>
      </c>
      <c r="B62" s="174" t="s">
        <v>324</v>
      </c>
      <c r="C62" s="178">
        <v>168000</v>
      </c>
      <c r="D62" s="179">
        <v>168000</v>
      </c>
      <c r="E62" s="179">
        <v>0</v>
      </c>
      <c r="F62" s="179">
        <v>0</v>
      </c>
    </row>
    <row r="63" spans="1:6" ht="18.75">
      <c r="A63" s="171">
        <v>22090000</v>
      </c>
      <c r="B63" s="172" t="s">
        <v>325</v>
      </c>
      <c r="C63" s="176">
        <v>35750</v>
      </c>
      <c r="D63" s="177">
        <v>35750</v>
      </c>
      <c r="E63" s="177">
        <v>0</v>
      </c>
      <c r="F63" s="177">
        <v>0</v>
      </c>
    </row>
    <row r="64" spans="1:6" ht="56.25">
      <c r="A64" s="173">
        <v>22090100</v>
      </c>
      <c r="B64" s="174" t="s">
        <v>326</v>
      </c>
      <c r="C64" s="178">
        <v>2000</v>
      </c>
      <c r="D64" s="179">
        <v>2000</v>
      </c>
      <c r="E64" s="179">
        <v>0</v>
      </c>
      <c r="F64" s="179">
        <v>0</v>
      </c>
    </row>
    <row r="65" spans="1:6" ht="37.5" customHeight="1">
      <c r="A65" s="173">
        <v>22090400</v>
      </c>
      <c r="B65" s="174" t="s">
        <v>327</v>
      </c>
      <c r="C65" s="178">
        <v>33750</v>
      </c>
      <c r="D65" s="179">
        <v>33750</v>
      </c>
      <c r="E65" s="179">
        <v>0</v>
      </c>
      <c r="F65" s="179">
        <v>0</v>
      </c>
    </row>
    <row r="66" spans="1:6" ht="18.75">
      <c r="A66" s="171">
        <v>24000000</v>
      </c>
      <c r="B66" s="172" t="s">
        <v>328</v>
      </c>
      <c r="C66" s="176">
        <v>168650</v>
      </c>
      <c r="D66" s="177">
        <v>130000</v>
      </c>
      <c r="E66" s="177">
        <v>38650</v>
      </c>
      <c r="F66" s="177">
        <v>16750</v>
      </c>
    </row>
    <row r="67" spans="1:6" ht="18.75">
      <c r="A67" s="171">
        <v>24060000</v>
      </c>
      <c r="B67" s="172" t="s">
        <v>316</v>
      </c>
      <c r="C67" s="176">
        <v>151900</v>
      </c>
      <c r="D67" s="177">
        <v>130000</v>
      </c>
      <c r="E67" s="177">
        <v>21900</v>
      </c>
      <c r="F67" s="177">
        <v>0</v>
      </c>
    </row>
    <row r="68" spans="1:6" ht="18.75">
      <c r="A68" s="173">
        <v>24060300</v>
      </c>
      <c r="B68" s="174" t="s">
        <v>316</v>
      </c>
      <c r="C68" s="178">
        <v>130000</v>
      </c>
      <c r="D68" s="179">
        <v>130000</v>
      </c>
      <c r="E68" s="179">
        <v>0</v>
      </c>
      <c r="F68" s="179">
        <v>0</v>
      </c>
    </row>
    <row r="69" spans="1:6" ht="56.25">
      <c r="A69" s="173">
        <v>24062100</v>
      </c>
      <c r="B69" s="174" t="s">
        <v>491</v>
      </c>
      <c r="C69" s="178">
        <v>21900</v>
      </c>
      <c r="D69" s="179">
        <v>0</v>
      </c>
      <c r="E69" s="179">
        <v>21900</v>
      </c>
      <c r="F69" s="179">
        <v>0</v>
      </c>
    </row>
    <row r="70" spans="1:6" ht="37.5">
      <c r="A70" s="173">
        <v>24170000</v>
      </c>
      <c r="B70" s="174" t="s">
        <v>500</v>
      </c>
      <c r="C70" s="178">
        <v>16750</v>
      </c>
      <c r="D70" s="179">
        <v>0</v>
      </c>
      <c r="E70" s="179">
        <v>16750</v>
      </c>
      <c r="F70" s="179">
        <v>16750</v>
      </c>
    </row>
    <row r="71" spans="1:6" ht="18.75">
      <c r="A71" s="171">
        <v>25000000</v>
      </c>
      <c r="B71" s="172" t="s">
        <v>329</v>
      </c>
      <c r="C71" s="176">
        <v>6389920</v>
      </c>
      <c r="D71" s="177">
        <v>0</v>
      </c>
      <c r="E71" s="177">
        <v>6389920</v>
      </c>
      <c r="F71" s="177">
        <v>0</v>
      </c>
    </row>
    <row r="72" spans="1:6" ht="37.5">
      <c r="A72" s="171">
        <v>25010000</v>
      </c>
      <c r="B72" s="172" t="s">
        <v>330</v>
      </c>
      <c r="C72" s="176">
        <v>6389920</v>
      </c>
      <c r="D72" s="177">
        <v>0</v>
      </c>
      <c r="E72" s="177">
        <v>6389920</v>
      </c>
      <c r="F72" s="177">
        <v>0</v>
      </c>
    </row>
    <row r="73" spans="1:6" ht="37.5">
      <c r="A73" s="173">
        <v>25010100</v>
      </c>
      <c r="B73" s="174" t="s">
        <v>331</v>
      </c>
      <c r="C73" s="178">
        <v>5894590</v>
      </c>
      <c r="D73" s="179">
        <v>0</v>
      </c>
      <c r="E73" s="179">
        <v>5894590</v>
      </c>
      <c r="F73" s="179">
        <v>0</v>
      </c>
    </row>
    <row r="74" spans="1:6" ht="37.5">
      <c r="A74" s="173">
        <v>25010200</v>
      </c>
      <c r="B74" s="174" t="s">
        <v>332</v>
      </c>
      <c r="C74" s="178">
        <v>244340</v>
      </c>
      <c r="D74" s="179">
        <v>0</v>
      </c>
      <c r="E74" s="179">
        <v>244340</v>
      </c>
      <c r="F74" s="179">
        <v>0</v>
      </c>
    </row>
    <row r="75" spans="1:6" ht="18.75">
      <c r="A75" s="173">
        <v>25010300</v>
      </c>
      <c r="B75" s="174" t="s">
        <v>333</v>
      </c>
      <c r="C75" s="178">
        <v>250990</v>
      </c>
      <c r="D75" s="179">
        <v>0</v>
      </c>
      <c r="E75" s="179">
        <v>250990</v>
      </c>
      <c r="F75" s="179">
        <v>0</v>
      </c>
    </row>
    <row r="76" spans="1:6" ht="18.75">
      <c r="A76" s="171">
        <v>30000000</v>
      </c>
      <c r="B76" s="172" t="s">
        <v>334</v>
      </c>
      <c r="C76" s="176">
        <v>1599263</v>
      </c>
      <c r="D76" s="177">
        <v>5000</v>
      </c>
      <c r="E76" s="177">
        <v>1594263</v>
      </c>
      <c r="F76" s="177">
        <v>1594263</v>
      </c>
    </row>
    <row r="77" spans="1:6" ht="18.75">
      <c r="A77" s="171">
        <v>31000000</v>
      </c>
      <c r="B77" s="172" t="s">
        <v>335</v>
      </c>
      <c r="C77" s="176">
        <v>1599263</v>
      </c>
      <c r="D77" s="177">
        <v>5000</v>
      </c>
      <c r="E77" s="177">
        <v>1594263</v>
      </c>
      <c r="F77" s="177">
        <v>1594263</v>
      </c>
    </row>
    <row r="78" spans="1:6" ht="75">
      <c r="A78" s="171">
        <v>31010000</v>
      </c>
      <c r="B78" s="172" t="s">
        <v>336</v>
      </c>
      <c r="C78" s="176">
        <v>5000</v>
      </c>
      <c r="D78" s="177">
        <v>5000</v>
      </c>
      <c r="E78" s="177">
        <v>0</v>
      </c>
      <c r="F78" s="177">
        <v>0</v>
      </c>
    </row>
    <row r="79" spans="1:6" ht="75">
      <c r="A79" s="173">
        <v>31010200</v>
      </c>
      <c r="B79" s="174" t="s">
        <v>337</v>
      </c>
      <c r="C79" s="178">
        <v>5000</v>
      </c>
      <c r="D79" s="179">
        <v>5000</v>
      </c>
      <c r="E79" s="179">
        <v>0</v>
      </c>
      <c r="F79" s="179">
        <v>0</v>
      </c>
    </row>
    <row r="80" spans="1:6" ht="37.5" customHeight="1">
      <c r="A80" s="173">
        <v>31030000</v>
      </c>
      <c r="B80" s="174" t="s">
        <v>338</v>
      </c>
      <c r="C80" s="178">
        <v>1594263</v>
      </c>
      <c r="D80" s="179">
        <v>0</v>
      </c>
      <c r="E80" s="179">
        <v>1594263</v>
      </c>
      <c r="F80" s="179">
        <v>1594263</v>
      </c>
    </row>
    <row r="81" spans="1:6" ht="18.75">
      <c r="A81" s="171">
        <v>33000000</v>
      </c>
      <c r="B81" s="172" t="s">
        <v>339</v>
      </c>
      <c r="C81" s="176">
        <v>0</v>
      </c>
      <c r="D81" s="177">
        <v>0</v>
      </c>
      <c r="E81" s="177">
        <v>0</v>
      </c>
      <c r="F81" s="177">
        <v>0</v>
      </c>
    </row>
    <row r="82" spans="1:6" ht="18.75">
      <c r="A82" s="171">
        <v>33010000</v>
      </c>
      <c r="B82" s="172" t="s">
        <v>340</v>
      </c>
      <c r="C82" s="176">
        <v>0</v>
      </c>
      <c r="D82" s="177">
        <v>0</v>
      </c>
      <c r="E82" s="177">
        <v>0</v>
      </c>
      <c r="F82" s="177">
        <v>0</v>
      </c>
    </row>
    <row r="83" spans="1:6" ht="75">
      <c r="A83" s="173">
        <v>33010100</v>
      </c>
      <c r="B83" s="174" t="s">
        <v>341</v>
      </c>
      <c r="C83" s="178">
        <v>0</v>
      </c>
      <c r="D83" s="179">
        <v>0</v>
      </c>
      <c r="E83" s="179">
        <v>0</v>
      </c>
      <c r="F83" s="179">
        <v>0</v>
      </c>
    </row>
    <row r="84" spans="1:6" ht="18.75">
      <c r="A84" s="252" t="s">
        <v>342</v>
      </c>
      <c r="B84" s="253"/>
      <c r="C84" s="176">
        <v>151343427</v>
      </c>
      <c r="D84" s="176">
        <v>143234194</v>
      </c>
      <c r="E84" s="176">
        <v>8109233</v>
      </c>
      <c r="F84" s="176">
        <v>1611013</v>
      </c>
    </row>
    <row r="85" spans="1:6" ht="18.75">
      <c r="A85" s="171">
        <v>40000000</v>
      </c>
      <c r="B85" s="172" t="s">
        <v>343</v>
      </c>
      <c r="C85" s="176">
        <v>393626120.09000003</v>
      </c>
      <c r="D85" s="177">
        <v>393626120.09000003</v>
      </c>
      <c r="E85" s="177">
        <v>0</v>
      </c>
      <c r="F85" s="177">
        <v>0</v>
      </c>
    </row>
    <row r="86" spans="1:6" ht="18.75">
      <c r="A86" s="171">
        <v>41000000</v>
      </c>
      <c r="B86" s="172" t="s">
        <v>344</v>
      </c>
      <c r="C86" s="176">
        <v>393626120.09000003</v>
      </c>
      <c r="D86" s="177">
        <v>393626120.09000003</v>
      </c>
      <c r="E86" s="177">
        <v>0</v>
      </c>
      <c r="F86" s="177">
        <v>0</v>
      </c>
    </row>
    <row r="87" spans="1:9" ht="18.75">
      <c r="A87" s="171">
        <v>41020000</v>
      </c>
      <c r="B87" s="172" t="s">
        <v>463</v>
      </c>
      <c r="C87" s="176">
        <v>300000</v>
      </c>
      <c r="D87" s="177">
        <v>300000</v>
      </c>
      <c r="E87" s="177">
        <v>0</v>
      </c>
      <c r="F87" s="177">
        <v>0</v>
      </c>
      <c r="I87" s="13"/>
    </row>
    <row r="88" spans="1:6" ht="18.75">
      <c r="A88" s="173">
        <v>41020900</v>
      </c>
      <c r="B88" s="174" t="s">
        <v>464</v>
      </c>
      <c r="C88" s="178">
        <v>300000</v>
      </c>
      <c r="D88" s="179">
        <v>300000</v>
      </c>
      <c r="E88" s="179">
        <v>0</v>
      </c>
      <c r="F88" s="179">
        <v>0</v>
      </c>
    </row>
    <row r="89" spans="1:6" ht="18.75">
      <c r="A89" s="171">
        <v>41030000</v>
      </c>
      <c r="B89" s="172" t="s">
        <v>345</v>
      </c>
      <c r="C89" s="176">
        <v>393326120.09000003</v>
      </c>
      <c r="D89" s="177">
        <v>393326120.09000003</v>
      </c>
      <c r="E89" s="177">
        <v>0</v>
      </c>
      <c r="F89" s="177">
        <v>0</v>
      </c>
    </row>
    <row r="90" spans="1:6" ht="93.75">
      <c r="A90" s="173">
        <v>41030600</v>
      </c>
      <c r="B90" s="174" t="s">
        <v>346</v>
      </c>
      <c r="C90" s="178">
        <v>100667500</v>
      </c>
      <c r="D90" s="179">
        <v>100667500</v>
      </c>
      <c r="E90" s="179">
        <v>0</v>
      </c>
      <c r="F90" s="179">
        <v>0</v>
      </c>
    </row>
    <row r="91" spans="1:6" ht="93.75">
      <c r="A91" s="173">
        <v>41030800</v>
      </c>
      <c r="B91" s="174" t="s">
        <v>347</v>
      </c>
      <c r="C91" s="178">
        <v>184655820.09</v>
      </c>
      <c r="D91" s="179">
        <v>184655820.09</v>
      </c>
      <c r="E91" s="179">
        <v>0</v>
      </c>
      <c r="F91" s="179">
        <v>0</v>
      </c>
    </row>
    <row r="92" spans="1:6" ht="56.25" customHeight="1">
      <c r="A92" s="173">
        <v>41031000</v>
      </c>
      <c r="B92" s="174" t="s">
        <v>348</v>
      </c>
      <c r="C92" s="178">
        <v>848900</v>
      </c>
      <c r="D92" s="179">
        <v>848900</v>
      </c>
      <c r="E92" s="179">
        <v>0</v>
      </c>
      <c r="F92" s="179">
        <v>0</v>
      </c>
    </row>
    <row r="93" spans="1:6" ht="56.25">
      <c r="A93" s="173">
        <v>41033600</v>
      </c>
      <c r="B93" s="174" t="s">
        <v>448</v>
      </c>
      <c r="C93" s="178">
        <v>1246600</v>
      </c>
      <c r="D93" s="179">
        <v>1246600</v>
      </c>
      <c r="E93" s="179">
        <v>0</v>
      </c>
      <c r="F93" s="179">
        <v>0</v>
      </c>
    </row>
    <row r="94" spans="1:6" ht="18.75">
      <c r="A94" s="173">
        <v>41033900</v>
      </c>
      <c r="B94" s="174" t="s">
        <v>268</v>
      </c>
      <c r="C94" s="178">
        <v>43792800</v>
      </c>
      <c r="D94" s="179">
        <v>43792800</v>
      </c>
      <c r="E94" s="179">
        <v>0</v>
      </c>
      <c r="F94" s="179">
        <v>0</v>
      </c>
    </row>
    <row r="95" spans="1:6" ht="18.75">
      <c r="A95" s="173">
        <v>41034200</v>
      </c>
      <c r="B95" s="174" t="s">
        <v>269</v>
      </c>
      <c r="C95" s="178">
        <v>59693800</v>
      </c>
      <c r="D95" s="179">
        <v>59693800</v>
      </c>
      <c r="E95" s="179">
        <v>0</v>
      </c>
      <c r="F95" s="179">
        <v>0</v>
      </c>
    </row>
    <row r="96" spans="1:6" ht="18.75">
      <c r="A96" s="173">
        <v>41035000</v>
      </c>
      <c r="B96" s="174" t="s">
        <v>349</v>
      </c>
      <c r="C96" s="178">
        <v>1097100</v>
      </c>
      <c r="D96" s="179">
        <v>1097100</v>
      </c>
      <c r="E96" s="179">
        <v>0</v>
      </c>
      <c r="F96" s="179">
        <v>0</v>
      </c>
    </row>
    <row r="97" spans="1:6" ht="93.75">
      <c r="A97" s="173">
        <v>41035800</v>
      </c>
      <c r="B97" s="174" t="s">
        <v>350</v>
      </c>
      <c r="C97" s="178">
        <v>1323600</v>
      </c>
      <c r="D97" s="179">
        <v>1323600</v>
      </c>
      <c r="E97" s="179">
        <v>0</v>
      </c>
      <c r="F97" s="179">
        <v>0</v>
      </c>
    </row>
    <row r="98" spans="1:6" ht="18.75">
      <c r="A98" s="250" t="s">
        <v>351</v>
      </c>
      <c r="B98" s="251"/>
      <c r="C98" s="176">
        <v>544969547.09</v>
      </c>
      <c r="D98" s="176">
        <v>536860314.09000003</v>
      </c>
      <c r="E98" s="176">
        <v>8109233</v>
      </c>
      <c r="F98" s="176">
        <v>1611013</v>
      </c>
    </row>
    <row r="99" spans="1:6" ht="18.75">
      <c r="A99" s="175"/>
      <c r="B99" s="175"/>
      <c r="C99" s="175"/>
      <c r="D99" s="175"/>
      <c r="E99" s="175"/>
      <c r="F99" s="175"/>
    </row>
    <row r="100" spans="1:6" ht="18.75">
      <c r="A100" s="175"/>
      <c r="B100" s="175"/>
      <c r="C100" s="175"/>
      <c r="D100" s="175"/>
      <c r="E100" s="175"/>
      <c r="F100" s="175"/>
    </row>
    <row r="101" spans="1:6" ht="20.25">
      <c r="A101" s="169"/>
      <c r="B101" s="216" t="s">
        <v>418</v>
      </c>
      <c r="C101" s="216"/>
      <c r="D101" s="216"/>
      <c r="E101" s="216" t="s">
        <v>195</v>
      </c>
      <c r="F101" s="169"/>
    </row>
  </sheetData>
  <sheetProtection/>
  <mergeCells count="10">
    <mergeCell ref="A98:B98"/>
    <mergeCell ref="A84:B84"/>
    <mergeCell ref="A6:F6"/>
    <mergeCell ref="A8:A10"/>
    <mergeCell ref="B8:B10"/>
    <mergeCell ref="C8:C10"/>
    <mergeCell ref="D8:D10"/>
    <mergeCell ref="E8:F8"/>
    <mergeCell ref="E9:E10"/>
    <mergeCell ref="F9:F10"/>
  </mergeCells>
  <printOptions/>
  <pageMargins left="0.7" right="0.7" top="0.75" bottom="0.75" header="0.3" footer="0.3"/>
  <pageSetup horizontalDpi="600" verticalDpi="600" orientation="portrait" paperSize="9" scale="44" r:id="rId1"/>
  <rowBreaks count="1" manualBreakCount="1">
    <brk id="50" max="5" man="1"/>
  </rowBreaks>
</worksheet>
</file>

<file path=xl/worksheets/sheet2.xml><?xml version="1.0" encoding="utf-8"?>
<worksheet xmlns="http://schemas.openxmlformats.org/spreadsheetml/2006/main" xmlns:r="http://schemas.openxmlformats.org/officeDocument/2006/relationships">
  <dimension ref="A1:H30"/>
  <sheetViews>
    <sheetView view="pageBreakPreview" zoomScale="60" zoomScalePageLayoutView="0" workbookViewId="0" topLeftCell="A1">
      <selection activeCell="F4" sqref="F4"/>
    </sheetView>
  </sheetViews>
  <sheetFormatPr defaultColWidth="9.00390625" defaultRowHeight="12.75"/>
  <cols>
    <col min="1" max="1" width="10.125" style="0" bestFit="1" customWidth="1"/>
    <col min="2" max="2" width="34.25390625" style="0" customWidth="1"/>
    <col min="3" max="3" width="25.00390625" style="0" customWidth="1"/>
    <col min="4" max="4" width="20.875" style="0" customWidth="1"/>
    <col min="5" max="5" width="24.875" style="0" customWidth="1"/>
    <col min="6" max="6" width="26.125" style="0" bestFit="1" customWidth="1"/>
  </cols>
  <sheetData>
    <row r="1" spans="1:6" ht="15.75">
      <c r="A1" s="42"/>
      <c r="B1" s="42"/>
      <c r="C1" s="42"/>
      <c r="D1" s="42"/>
      <c r="E1" s="42"/>
      <c r="F1" s="42" t="s">
        <v>79</v>
      </c>
    </row>
    <row r="2" spans="1:6" ht="15.75">
      <c r="A2" s="42"/>
      <c r="B2" s="42"/>
      <c r="C2" s="42"/>
      <c r="D2" s="42"/>
      <c r="E2" s="42"/>
      <c r="F2" s="42" t="s">
        <v>23</v>
      </c>
    </row>
    <row r="3" spans="1:6" ht="15.75">
      <c r="A3" s="42"/>
      <c r="B3" s="42"/>
      <c r="C3" s="42"/>
      <c r="D3" s="42"/>
      <c r="E3" s="42"/>
      <c r="F3" s="42" t="s">
        <v>193</v>
      </c>
    </row>
    <row r="4" spans="1:6" ht="15.75">
      <c r="A4" s="42"/>
      <c r="B4" s="42"/>
      <c r="C4" s="42"/>
      <c r="D4" s="42"/>
      <c r="E4" s="42"/>
      <c r="F4" s="42" t="s">
        <v>586</v>
      </c>
    </row>
    <row r="5" spans="1:6" ht="15.75">
      <c r="A5" s="11"/>
      <c r="B5" s="11"/>
      <c r="C5" s="11"/>
      <c r="D5" s="11"/>
      <c r="E5" s="11"/>
      <c r="F5" s="11"/>
    </row>
    <row r="6" spans="1:6" ht="15.75">
      <c r="A6" s="258" t="s">
        <v>81</v>
      </c>
      <c r="B6" s="259"/>
      <c r="C6" s="259"/>
      <c r="D6" s="259"/>
      <c r="E6" s="259"/>
      <c r="F6" s="259"/>
    </row>
    <row r="7" spans="1:6" ht="15.75">
      <c r="A7" s="42"/>
      <c r="B7" s="42"/>
      <c r="C7" s="42"/>
      <c r="D7" s="42"/>
      <c r="E7" s="42"/>
      <c r="F7" s="43" t="s">
        <v>40</v>
      </c>
    </row>
    <row r="8" spans="1:6" ht="12.75" customHeight="1">
      <c r="A8" s="260" t="s">
        <v>39</v>
      </c>
      <c r="B8" s="260" t="s">
        <v>42</v>
      </c>
      <c r="C8" s="263" t="s">
        <v>38</v>
      </c>
      <c r="D8" s="260" t="s">
        <v>18</v>
      </c>
      <c r="E8" s="266" t="s">
        <v>19</v>
      </c>
      <c r="F8" s="267"/>
    </row>
    <row r="9" spans="1:6" ht="12.75" customHeight="1">
      <c r="A9" s="261"/>
      <c r="B9" s="261"/>
      <c r="C9" s="264"/>
      <c r="D9" s="261"/>
      <c r="E9" s="260" t="s">
        <v>38</v>
      </c>
      <c r="F9" s="260" t="s">
        <v>41</v>
      </c>
    </row>
    <row r="10" spans="1:6" ht="75.75" customHeight="1">
      <c r="A10" s="262"/>
      <c r="B10" s="262"/>
      <c r="C10" s="265"/>
      <c r="D10" s="262"/>
      <c r="E10" s="262"/>
      <c r="F10" s="262"/>
    </row>
    <row r="11" spans="1:6" ht="15.75">
      <c r="A11" s="21">
        <v>1</v>
      </c>
      <c r="B11" s="21">
        <v>2</v>
      </c>
      <c r="C11" s="22">
        <v>3</v>
      </c>
      <c r="D11" s="21">
        <v>4</v>
      </c>
      <c r="E11" s="21">
        <v>5</v>
      </c>
      <c r="F11" s="21">
        <v>6</v>
      </c>
    </row>
    <row r="12" spans="1:6" ht="36.75" customHeight="1">
      <c r="A12" s="44">
        <v>200000</v>
      </c>
      <c r="B12" s="45" t="s">
        <v>43</v>
      </c>
      <c r="C12" s="212">
        <v>31106235</v>
      </c>
      <c r="D12" s="213">
        <v>8292841</v>
      </c>
      <c r="E12" s="213">
        <v>22813394</v>
      </c>
      <c r="F12" s="213">
        <v>22639111</v>
      </c>
    </row>
    <row r="13" spans="1:6" ht="47.25">
      <c r="A13" s="44">
        <v>208000</v>
      </c>
      <c r="B13" s="45" t="s">
        <v>44</v>
      </c>
      <c r="C13" s="212">
        <v>31106235</v>
      </c>
      <c r="D13" s="213">
        <v>8292841</v>
      </c>
      <c r="E13" s="213">
        <v>22813394</v>
      </c>
      <c r="F13" s="213">
        <v>22639111</v>
      </c>
    </row>
    <row r="14" spans="1:6" ht="27.75" customHeight="1">
      <c r="A14" s="46">
        <v>208100</v>
      </c>
      <c r="B14" s="98" t="s">
        <v>396</v>
      </c>
      <c r="C14" s="214">
        <v>31146235</v>
      </c>
      <c r="D14" s="215">
        <v>30558715</v>
      </c>
      <c r="E14" s="215">
        <v>587520</v>
      </c>
      <c r="F14" s="215">
        <v>413237</v>
      </c>
    </row>
    <row r="15" spans="1:6" ht="54" customHeight="1">
      <c r="A15" s="46"/>
      <c r="B15" s="98" t="s">
        <v>397</v>
      </c>
      <c r="C15" s="160">
        <f>D15</f>
        <v>717179</v>
      </c>
      <c r="D15" s="161">
        <f>596279+120900</f>
        <v>717179</v>
      </c>
      <c r="E15" s="161"/>
      <c r="F15" s="161"/>
    </row>
    <row r="16" spans="1:6" ht="54" customHeight="1">
      <c r="A16" s="46"/>
      <c r="B16" s="98" t="s">
        <v>477</v>
      </c>
      <c r="C16" s="160">
        <v>1112000</v>
      </c>
      <c r="D16" s="161">
        <v>1112000</v>
      </c>
      <c r="E16" s="161"/>
      <c r="F16" s="161"/>
    </row>
    <row r="17" spans="1:6" ht="15.75">
      <c r="A17" s="46">
        <v>208200</v>
      </c>
      <c r="B17" s="129" t="s">
        <v>45</v>
      </c>
      <c r="C17" s="160">
        <v>40000</v>
      </c>
      <c r="D17" s="161">
        <v>40000</v>
      </c>
      <c r="E17" s="161">
        <v>0</v>
      </c>
      <c r="F17" s="161">
        <v>0</v>
      </c>
    </row>
    <row r="18" spans="1:6" ht="63">
      <c r="A18" s="46">
        <v>208400</v>
      </c>
      <c r="B18" s="129" t="s">
        <v>582</v>
      </c>
      <c r="C18" s="214">
        <v>0</v>
      </c>
      <c r="D18" s="215">
        <v>-22225874</v>
      </c>
      <c r="E18" s="215">
        <v>22225874</v>
      </c>
      <c r="F18" s="215">
        <v>22225874</v>
      </c>
    </row>
    <row r="19" spans="1:6" ht="56.25" customHeight="1">
      <c r="A19" s="46"/>
      <c r="B19" s="98" t="s">
        <v>583</v>
      </c>
      <c r="C19" s="214">
        <v>0</v>
      </c>
      <c r="D19" s="215">
        <v>-120900</v>
      </c>
      <c r="E19" s="215">
        <v>120900</v>
      </c>
      <c r="F19" s="215">
        <v>120900</v>
      </c>
    </row>
    <row r="20" spans="1:6" ht="31.5">
      <c r="A20" s="44">
        <v>600000</v>
      </c>
      <c r="B20" s="45" t="s">
        <v>46</v>
      </c>
      <c r="C20" s="212">
        <v>31106235</v>
      </c>
      <c r="D20" s="213">
        <v>8292841</v>
      </c>
      <c r="E20" s="213">
        <v>22813394</v>
      </c>
      <c r="F20" s="213">
        <v>22639111</v>
      </c>
    </row>
    <row r="21" spans="1:6" ht="31.5">
      <c r="A21" s="44">
        <v>602000</v>
      </c>
      <c r="B21" s="45" t="s">
        <v>47</v>
      </c>
      <c r="C21" s="212">
        <v>31106235</v>
      </c>
      <c r="D21" s="213">
        <v>8292841</v>
      </c>
      <c r="E21" s="213">
        <v>22813394</v>
      </c>
      <c r="F21" s="213">
        <v>22639111</v>
      </c>
    </row>
    <row r="22" spans="1:8" ht="31.5">
      <c r="A22" s="46">
        <v>602100</v>
      </c>
      <c r="B22" s="98" t="s">
        <v>396</v>
      </c>
      <c r="C22" s="214">
        <v>31146235</v>
      </c>
      <c r="D22" s="215">
        <v>30558715</v>
      </c>
      <c r="E22" s="215">
        <v>587520</v>
      </c>
      <c r="F22" s="215">
        <v>413237</v>
      </c>
      <c r="G22" s="13"/>
      <c r="H22" s="13"/>
    </row>
    <row r="23" spans="1:8" ht="31.5">
      <c r="A23" s="46"/>
      <c r="B23" s="98" t="s">
        <v>397</v>
      </c>
      <c r="C23" s="160">
        <f>D23</f>
        <v>717179</v>
      </c>
      <c r="D23" s="161">
        <f>596279+120900</f>
        <v>717179</v>
      </c>
      <c r="E23" s="161"/>
      <c r="F23" s="161"/>
      <c r="G23" s="13"/>
      <c r="H23" s="13"/>
    </row>
    <row r="24" spans="1:8" ht="31.5">
      <c r="A24" s="46"/>
      <c r="B24" s="98" t="s">
        <v>477</v>
      </c>
      <c r="C24" s="160">
        <v>1112000</v>
      </c>
      <c r="D24" s="161">
        <v>1112000</v>
      </c>
      <c r="E24" s="161"/>
      <c r="F24" s="161"/>
      <c r="G24" s="13"/>
      <c r="H24" s="13"/>
    </row>
    <row r="25" spans="1:6" ht="15.75">
      <c r="A25" s="46">
        <v>602200</v>
      </c>
      <c r="B25" s="129" t="s">
        <v>45</v>
      </c>
      <c r="C25" s="160">
        <v>40000</v>
      </c>
      <c r="D25" s="161">
        <v>40000</v>
      </c>
      <c r="E25" s="161">
        <v>0</v>
      </c>
      <c r="F25" s="161">
        <v>0</v>
      </c>
    </row>
    <row r="26" spans="1:6" ht="63">
      <c r="A26" s="46">
        <v>602400</v>
      </c>
      <c r="B26" s="221" t="s">
        <v>582</v>
      </c>
      <c r="C26" s="214">
        <v>0</v>
      </c>
      <c r="D26" s="215">
        <v>-22225874</v>
      </c>
      <c r="E26" s="215">
        <v>22225874</v>
      </c>
      <c r="F26" s="215">
        <v>22225874</v>
      </c>
    </row>
    <row r="27" spans="1:6" ht="48.75" customHeight="1">
      <c r="A27" s="46"/>
      <c r="B27" s="98" t="s">
        <v>583</v>
      </c>
      <c r="C27" s="214">
        <v>0</v>
      </c>
      <c r="D27" s="215">
        <v>-120900</v>
      </c>
      <c r="E27" s="215">
        <v>120900</v>
      </c>
      <c r="F27" s="215">
        <v>120900</v>
      </c>
    </row>
    <row r="28" spans="1:6" ht="103.5" customHeight="1">
      <c r="A28" s="244"/>
      <c r="B28" s="245"/>
      <c r="C28" s="246"/>
      <c r="D28" s="247"/>
      <c r="E28" s="247"/>
      <c r="F28" s="247"/>
    </row>
    <row r="29" spans="1:6" ht="15.75">
      <c r="A29" s="48"/>
      <c r="B29" s="49"/>
      <c r="C29" s="50"/>
      <c r="D29" s="51"/>
      <c r="E29" s="51"/>
      <c r="F29" s="51"/>
    </row>
    <row r="30" spans="1:6" ht="15.75">
      <c r="A30" s="11" t="s">
        <v>194</v>
      </c>
      <c r="B30" s="16"/>
      <c r="C30" s="11"/>
      <c r="D30" s="11" t="s">
        <v>195</v>
      </c>
      <c r="E30" s="16"/>
      <c r="F30" s="11"/>
    </row>
  </sheetData>
  <sheetProtection/>
  <mergeCells count="8">
    <mergeCell ref="A6:F6"/>
    <mergeCell ref="A8:A10"/>
    <mergeCell ref="B8:B10"/>
    <mergeCell ref="C8:C10"/>
    <mergeCell ref="D8:D10"/>
    <mergeCell ref="E8:F8"/>
    <mergeCell ref="E9:E10"/>
    <mergeCell ref="F9:F10"/>
  </mergeCells>
  <printOptions/>
  <pageMargins left="0.26" right="0.19" top="0.75" bottom="0.75" header="0.3" footer="0.3"/>
  <pageSetup horizontalDpi="600" verticalDpi="600" orientation="portrait" paperSize="9" scale="71" r:id="rId1"/>
</worksheet>
</file>

<file path=xl/worksheets/sheet3.xml><?xml version="1.0" encoding="utf-8"?>
<worksheet xmlns="http://schemas.openxmlformats.org/spreadsheetml/2006/main" xmlns:r="http://schemas.openxmlformats.org/officeDocument/2006/relationships">
  <dimension ref="A1:P157"/>
  <sheetViews>
    <sheetView view="pageBreakPreview" zoomScale="60" zoomScaleNormal="70" zoomScalePageLayoutView="0" workbookViewId="0" topLeftCell="A1">
      <pane xSplit="4" ySplit="13" topLeftCell="E131" activePane="bottomRight" state="frozen"/>
      <selection pane="topLeft" activeCell="A1" sqref="A1"/>
      <selection pane="topRight" activeCell="E1" sqref="E1"/>
      <selection pane="bottomLeft" activeCell="A14" sqref="A14"/>
      <selection pane="bottomRight" activeCell="O4" sqref="O4"/>
    </sheetView>
  </sheetViews>
  <sheetFormatPr defaultColWidth="9.00390625" defaultRowHeight="12.75"/>
  <cols>
    <col min="3" max="3" width="9.125" style="0" customWidth="1"/>
    <col min="4" max="4" width="81.125" style="0" customWidth="1"/>
    <col min="5" max="5" width="16.125" style="0" customWidth="1"/>
    <col min="6" max="6" width="15.625" style="0" customWidth="1"/>
    <col min="7" max="7" width="16.875" style="0" customWidth="1"/>
    <col min="8" max="8" width="14.125" style="0" bestFit="1" customWidth="1"/>
    <col min="9" max="10" width="13.875" style="0" customWidth="1"/>
    <col min="11" max="11" width="12.875" style="0" customWidth="1"/>
    <col min="12" max="12" width="12.75390625" style="0" bestFit="1" customWidth="1"/>
    <col min="13" max="13" width="11.625" style="0" bestFit="1" customWidth="1"/>
    <col min="14" max="14" width="15.125" style="0" customWidth="1"/>
    <col min="15" max="15" width="14.75390625" style="0" customWidth="1"/>
    <col min="16" max="16" width="18.125" style="0" customWidth="1"/>
  </cols>
  <sheetData>
    <row r="1" spans="1:16" ht="12.75">
      <c r="A1" s="10"/>
      <c r="B1" s="10"/>
      <c r="C1" s="10"/>
      <c r="D1" s="10"/>
      <c r="E1" s="10"/>
      <c r="F1" s="10"/>
      <c r="G1" s="10"/>
      <c r="H1" s="10"/>
      <c r="I1" s="10"/>
      <c r="J1" s="10"/>
      <c r="K1" s="10"/>
      <c r="L1" s="10"/>
      <c r="M1" s="10"/>
      <c r="N1" s="10"/>
      <c r="O1" s="10" t="s">
        <v>80</v>
      </c>
      <c r="P1" s="10"/>
    </row>
    <row r="2" spans="1:16" ht="12.75">
      <c r="A2" s="10"/>
      <c r="B2" s="10"/>
      <c r="C2" s="10"/>
      <c r="D2" s="10"/>
      <c r="E2" s="10"/>
      <c r="F2" s="10"/>
      <c r="G2" s="10"/>
      <c r="H2" s="10"/>
      <c r="I2" s="10"/>
      <c r="J2" s="10"/>
      <c r="K2" s="10"/>
      <c r="L2" s="10"/>
      <c r="M2" s="10"/>
      <c r="N2" s="10"/>
      <c r="O2" s="10" t="s">
        <v>23</v>
      </c>
      <c r="P2" s="10"/>
    </row>
    <row r="3" spans="1:16" ht="12.75">
      <c r="A3" s="10"/>
      <c r="B3" s="10"/>
      <c r="C3" s="10"/>
      <c r="D3" s="10"/>
      <c r="E3" s="10"/>
      <c r="F3" s="10"/>
      <c r="G3" s="10"/>
      <c r="H3" s="10"/>
      <c r="I3" s="10"/>
      <c r="J3" s="10"/>
      <c r="K3" s="10"/>
      <c r="L3" s="10"/>
      <c r="M3" s="10"/>
      <c r="N3" s="10"/>
      <c r="O3" s="10" t="s">
        <v>193</v>
      </c>
      <c r="P3" s="10"/>
    </row>
    <row r="4" spans="1:16" ht="12.75">
      <c r="A4" s="10"/>
      <c r="B4" s="10"/>
      <c r="C4" s="10"/>
      <c r="D4" s="10"/>
      <c r="E4" s="10"/>
      <c r="F4" s="10"/>
      <c r="G4" s="10"/>
      <c r="H4" s="10"/>
      <c r="I4" s="10"/>
      <c r="J4" s="10"/>
      <c r="K4" s="10"/>
      <c r="L4" s="10"/>
      <c r="M4" s="10"/>
      <c r="N4" s="10"/>
      <c r="O4" s="10" t="s">
        <v>587</v>
      </c>
      <c r="P4" s="10"/>
    </row>
    <row r="5" spans="1:16" ht="12.75">
      <c r="A5" s="9"/>
      <c r="B5" s="9"/>
      <c r="C5" s="9"/>
      <c r="D5" s="9"/>
      <c r="E5" s="9"/>
      <c r="F5" s="9"/>
      <c r="G5" s="9"/>
      <c r="H5" s="9"/>
      <c r="I5" s="9"/>
      <c r="J5" s="9"/>
      <c r="K5" s="9"/>
      <c r="L5" s="9"/>
      <c r="M5" s="9"/>
      <c r="N5" s="9"/>
      <c r="O5" s="9"/>
      <c r="P5" s="9"/>
    </row>
    <row r="6" spans="1:16" ht="20.25">
      <c r="A6" s="270" t="s">
        <v>48</v>
      </c>
      <c r="B6" s="271"/>
      <c r="C6" s="271"/>
      <c r="D6" s="271"/>
      <c r="E6" s="271"/>
      <c r="F6" s="271"/>
      <c r="G6" s="271"/>
      <c r="H6" s="271"/>
      <c r="I6" s="271"/>
      <c r="J6" s="271"/>
      <c r="K6" s="271"/>
      <c r="L6" s="271"/>
      <c r="M6" s="271"/>
      <c r="N6" s="271"/>
      <c r="O6" s="271"/>
      <c r="P6" s="271"/>
    </row>
    <row r="7" spans="1:16" ht="20.25">
      <c r="A7" s="270" t="s">
        <v>82</v>
      </c>
      <c r="B7" s="271"/>
      <c r="C7" s="271"/>
      <c r="D7" s="271"/>
      <c r="E7" s="271"/>
      <c r="F7" s="271"/>
      <c r="G7" s="271"/>
      <c r="H7" s="271"/>
      <c r="I7" s="271"/>
      <c r="J7" s="271"/>
      <c r="K7" s="271"/>
      <c r="L7" s="271"/>
      <c r="M7" s="271"/>
      <c r="N7" s="271"/>
      <c r="O7" s="271"/>
      <c r="P7" s="271"/>
    </row>
    <row r="8" spans="1:16" ht="20.25">
      <c r="A8" s="17"/>
      <c r="B8" s="17"/>
      <c r="C8" s="17"/>
      <c r="D8" s="17"/>
      <c r="E8" s="17"/>
      <c r="F8" s="17"/>
      <c r="G8" s="17"/>
      <c r="H8" s="17"/>
      <c r="I8" s="17"/>
      <c r="J8" s="17"/>
      <c r="K8" s="17"/>
      <c r="L8" s="17"/>
      <c r="M8" s="17"/>
      <c r="N8" s="17"/>
      <c r="O8" s="17"/>
      <c r="P8" s="18" t="s">
        <v>40</v>
      </c>
    </row>
    <row r="9" spans="1:16" ht="12.75" customHeight="1">
      <c r="A9" s="268" t="s">
        <v>233</v>
      </c>
      <c r="B9" s="268" t="s">
        <v>234</v>
      </c>
      <c r="C9" s="268" t="s">
        <v>235</v>
      </c>
      <c r="D9" s="268" t="s">
        <v>236</v>
      </c>
      <c r="E9" s="268" t="s">
        <v>18</v>
      </c>
      <c r="F9" s="268"/>
      <c r="G9" s="268"/>
      <c r="H9" s="268"/>
      <c r="I9" s="268"/>
      <c r="J9" s="268" t="s">
        <v>19</v>
      </c>
      <c r="K9" s="268"/>
      <c r="L9" s="268"/>
      <c r="M9" s="268"/>
      <c r="N9" s="268"/>
      <c r="O9" s="268"/>
      <c r="P9" s="269" t="s">
        <v>49</v>
      </c>
    </row>
    <row r="10" spans="1:16" ht="12.75" customHeight="1">
      <c r="A10" s="268"/>
      <c r="B10" s="268"/>
      <c r="C10" s="268"/>
      <c r="D10" s="268"/>
      <c r="E10" s="269" t="s">
        <v>38</v>
      </c>
      <c r="F10" s="268" t="s">
        <v>50</v>
      </c>
      <c r="G10" s="268" t="s">
        <v>51</v>
      </c>
      <c r="H10" s="268"/>
      <c r="I10" s="268" t="s">
        <v>52</v>
      </c>
      <c r="J10" s="269" t="s">
        <v>38</v>
      </c>
      <c r="K10" s="268" t="s">
        <v>50</v>
      </c>
      <c r="L10" s="268" t="s">
        <v>51</v>
      </c>
      <c r="M10" s="268"/>
      <c r="N10" s="268" t="s">
        <v>52</v>
      </c>
      <c r="O10" s="47" t="s">
        <v>51</v>
      </c>
      <c r="P10" s="268"/>
    </row>
    <row r="11" spans="1:16" ht="12.75" customHeight="1">
      <c r="A11" s="268"/>
      <c r="B11" s="268"/>
      <c r="C11" s="268"/>
      <c r="D11" s="268"/>
      <c r="E11" s="268"/>
      <c r="F11" s="268"/>
      <c r="G11" s="268" t="s">
        <v>53</v>
      </c>
      <c r="H11" s="268" t="s">
        <v>54</v>
      </c>
      <c r="I11" s="268"/>
      <c r="J11" s="268"/>
      <c r="K11" s="268"/>
      <c r="L11" s="268" t="s">
        <v>53</v>
      </c>
      <c r="M11" s="268" t="s">
        <v>54</v>
      </c>
      <c r="N11" s="268"/>
      <c r="O11" s="268" t="s">
        <v>55</v>
      </c>
      <c r="P11" s="268"/>
    </row>
    <row r="12" spans="1:16" ht="195.75" customHeight="1">
      <c r="A12" s="268"/>
      <c r="B12" s="268"/>
      <c r="C12" s="268"/>
      <c r="D12" s="268"/>
      <c r="E12" s="268"/>
      <c r="F12" s="268"/>
      <c r="G12" s="268"/>
      <c r="H12" s="268"/>
      <c r="I12" s="268"/>
      <c r="J12" s="268"/>
      <c r="K12" s="268"/>
      <c r="L12" s="268"/>
      <c r="M12" s="268"/>
      <c r="N12" s="268"/>
      <c r="O12" s="268"/>
      <c r="P12" s="268"/>
    </row>
    <row r="13" spans="1:16" ht="15.75">
      <c r="A13" s="47">
        <v>1</v>
      </c>
      <c r="B13" s="47">
        <v>2</v>
      </c>
      <c r="C13" s="47">
        <v>3</v>
      </c>
      <c r="D13" s="47">
        <v>4</v>
      </c>
      <c r="E13" s="124">
        <v>5</v>
      </c>
      <c r="F13" s="47">
        <v>6</v>
      </c>
      <c r="G13" s="47">
        <v>7</v>
      </c>
      <c r="H13" s="47">
        <v>8</v>
      </c>
      <c r="I13" s="47">
        <v>9</v>
      </c>
      <c r="J13" s="124">
        <v>10</v>
      </c>
      <c r="K13" s="47">
        <v>11</v>
      </c>
      <c r="L13" s="47">
        <v>12</v>
      </c>
      <c r="M13" s="47">
        <v>13</v>
      </c>
      <c r="N13" s="47">
        <v>14</v>
      </c>
      <c r="O13" s="47">
        <v>15</v>
      </c>
      <c r="P13" s="124">
        <v>16</v>
      </c>
    </row>
    <row r="14" spans="1:16" ht="14.25">
      <c r="A14" s="136" t="s">
        <v>56</v>
      </c>
      <c r="B14" s="137"/>
      <c r="C14" s="138"/>
      <c r="D14" s="139" t="s">
        <v>57</v>
      </c>
      <c r="E14" s="140">
        <v>11154210</v>
      </c>
      <c r="F14" s="138">
        <v>11154210</v>
      </c>
      <c r="G14" s="138">
        <v>6907909</v>
      </c>
      <c r="H14" s="138">
        <v>1073080</v>
      </c>
      <c r="I14" s="138">
        <v>0</v>
      </c>
      <c r="J14" s="140">
        <v>917318</v>
      </c>
      <c r="K14" s="138">
        <v>52000</v>
      </c>
      <c r="L14" s="138">
        <v>0</v>
      </c>
      <c r="M14" s="138">
        <v>20000</v>
      </c>
      <c r="N14" s="138">
        <v>865318</v>
      </c>
      <c r="O14" s="138">
        <v>865318</v>
      </c>
      <c r="P14" s="140">
        <v>12071528</v>
      </c>
    </row>
    <row r="15" spans="1:16" ht="14.25">
      <c r="A15" s="137"/>
      <c r="B15" s="136" t="s">
        <v>158</v>
      </c>
      <c r="C15" s="138"/>
      <c r="D15" s="139" t="s">
        <v>58</v>
      </c>
      <c r="E15" s="140">
        <v>11104210</v>
      </c>
      <c r="F15" s="138">
        <v>11104210</v>
      </c>
      <c r="G15" s="138">
        <v>6907909</v>
      </c>
      <c r="H15" s="138">
        <v>1073080</v>
      </c>
      <c r="I15" s="138">
        <v>0</v>
      </c>
      <c r="J15" s="140">
        <v>129818</v>
      </c>
      <c r="K15" s="138">
        <v>52000</v>
      </c>
      <c r="L15" s="138">
        <v>0</v>
      </c>
      <c r="M15" s="138">
        <v>20000</v>
      </c>
      <c r="N15" s="138">
        <v>77818</v>
      </c>
      <c r="O15" s="138">
        <v>77818</v>
      </c>
      <c r="P15" s="140">
        <v>11234028</v>
      </c>
    </row>
    <row r="16" spans="1:16" ht="45">
      <c r="A16" s="141"/>
      <c r="B16" s="142" t="s">
        <v>88</v>
      </c>
      <c r="C16" s="143" t="s">
        <v>159</v>
      </c>
      <c r="D16" s="143" t="s">
        <v>449</v>
      </c>
      <c r="E16" s="248">
        <v>11104210</v>
      </c>
      <c r="F16" s="249">
        <v>11104210</v>
      </c>
      <c r="G16" s="249">
        <v>6907909</v>
      </c>
      <c r="H16" s="249">
        <v>1073080</v>
      </c>
      <c r="I16" s="249">
        <v>0</v>
      </c>
      <c r="J16" s="248">
        <v>129818</v>
      </c>
      <c r="K16" s="249">
        <v>52000</v>
      </c>
      <c r="L16" s="249">
        <v>0</v>
      </c>
      <c r="M16" s="249">
        <v>20000</v>
      </c>
      <c r="N16" s="249">
        <v>77818</v>
      </c>
      <c r="O16" s="249">
        <v>77818</v>
      </c>
      <c r="P16" s="248">
        <v>11234028</v>
      </c>
    </row>
    <row r="17" spans="1:16" ht="14.25">
      <c r="A17" s="137"/>
      <c r="B17" s="136" t="s">
        <v>160</v>
      </c>
      <c r="C17" s="138"/>
      <c r="D17" s="139" t="s">
        <v>59</v>
      </c>
      <c r="E17" s="140">
        <v>50000</v>
      </c>
      <c r="F17" s="138">
        <v>50000</v>
      </c>
      <c r="G17" s="138">
        <v>0</v>
      </c>
      <c r="H17" s="138">
        <v>0</v>
      </c>
      <c r="I17" s="138">
        <v>0</v>
      </c>
      <c r="J17" s="140">
        <v>0</v>
      </c>
      <c r="K17" s="138">
        <v>0</v>
      </c>
      <c r="L17" s="138">
        <v>0</v>
      </c>
      <c r="M17" s="138">
        <v>0</v>
      </c>
      <c r="N17" s="138">
        <v>0</v>
      </c>
      <c r="O17" s="138">
        <v>0</v>
      </c>
      <c r="P17" s="140">
        <v>50000</v>
      </c>
    </row>
    <row r="18" spans="1:16" ht="25.5" customHeight="1">
      <c r="A18" s="141"/>
      <c r="B18" s="142" t="s">
        <v>90</v>
      </c>
      <c r="C18" s="143" t="s">
        <v>161</v>
      </c>
      <c r="D18" s="143" t="s">
        <v>30</v>
      </c>
      <c r="E18" s="248">
        <v>50000</v>
      </c>
      <c r="F18" s="249">
        <v>50000</v>
      </c>
      <c r="G18" s="249">
        <v>0</v>
      </c>
      <c r="H18" s="249">
        <v>0</v>
      </c>
      <c r="I18" s="249">
        <v>0</v>
      </c>
      <c r="J18" s="248">
        <v>0</v>
      </c>
      <c r="K18" s="249">
        <v>0</v>
      </c>
      <c r="L18" s="249">
        <v>0</v>
      </c>
      <c r="M18" s="249">
        <v>0</v>
      </c>
      <c r="N18" s="249">
        <v>0</v>
      </c>
      <c r="O18" s="249">
        <v>0</v>
      </c>
      <c r="P18" s="248">
        <v>50000</v>
      </c>
    </row>
    <row r="19" spans="1:16" ht="14.25">
      <c r="A19" s="137"/>
      <c r="B19" s="136" t="s">
        <v>162</v>
      </c>
      <c r="C19" s="138"/>
      <c r="D19" s="139" t="s">
        <v>60</v>
      </c>
      <c r="E19" s="140">
        <v>0</v>
      </c>
      <c r="F19" s="138">
        <v>0</v>
      </c>
      <c r="G19" s="138">
        <v>0</v>
      </c>
      <c r="H19" s="138">
        <v>0</v>
      </c>
      <c r="I19" s="138">
        <v>0</v>
      </c>
      <c r="J19" s="140">
        <v>787500</v>
      </c>
      <c r="K19" s="138">
        <v>0</v>
      </c>
      <c r="L19" s="138">
        <v>0</v>
      </c>
      <c r="M19" s="138">
        <v>0</v>
      </c>
      <c r="N19" s="138">
        <v>787500</v>
      </c>
      <c r="O19" s="138">
        <v>787500</v>
      </c>
      <c r="P19" s="140">
        <v>787500</v>
      </c>
    </row>
    <row r="20" spans="1:16" ht="15">
      <c r="A20" s="141"/>
      <c r="B20" s="142" t="s">
        <v>252</v>
      </c>
      <c r="C20" s="143" t="s">
        <v>230</v>
      </c>
      <c r="D20" s="143" t="s">
        <v>232</v>
      </c>
      <c r="E20" s="248">
        <v>0</v>
      </c>
      <c r="F20" s="249">
        <v>0</v>
      </c>
      <c r="G20" s="249">
        <v>0</v>
      </c>
      <c r="H20" s="249">
        <v>0</v>
      </c>
      <c r="I20" s="249">
        <v>0</v>
      </c>
      <c r="J20" s="248">
        <v>0</v>
      </c>
      <c r="K20" s="249">
        <v>0</v>
      </c>
      <c r="L20" s="249">
        <v>0</v>
      </c>
      <c r="M20" s="249">
        <v>0</v>
      </c>
      <c r="N20" s="249">
        <v>0</v>
      </c>
      <c r="O20" s="249">
        <v>0</v>
      </c>
      <c r="P20" s="248">
        <v>0</v>
      </c>
    </row>
    <row r="21" spans="1:16" ht="18.75" customHeight="1">
      <c r="A21" s="141"/>
      <c r="B21" s="142" t="s">
        <v>89</v>
      </c>
      <c r="C21" s="143" t="s">
        <v>163</v>
      </c>
      <c r="D21" s="143" t="s">
        <v>20</v>
      </c>
      <c r="E21" s="248">
        <v>0</v>
      </c>
      <c r="F21" s="249">
        <v>0</v>
      </c>
      <c r="G21" s="249">
        <v>0</v>
      </c>
      <c r="H21" s="249">
        <v>0</v>
      </c>
      <c r="I21" s="249">
        <v>0</v>
      </c>
      <c r="J21" s="248">
        <v>787500</v>
      </c>
      <c r="K21" s="249">
        <v>0</v>
      </c>
      <c r="L21" s="249">
        <v>0</v>
      </c>
      <c r="M21" s="249">
        <v>0</v>
      </c>
      <c r="N21" s="249">
        <v>787500</v>
      </c>
      <c r="O21" s="249">
        <v>787500</v>
      </c>
      <c r="P21" s="248">
        <v>787500</v>
      </c>
    </row>
    <row r="22" spans="1:16" ht="14.25">
      <c r="A22" s="136" t="s">
        <v>61</v>
      </c>
      <c r="B22" s="137"/>
      <c r="C22" s="138"/>
      <c r="D22" s="139" t="s">
        <v>75</v>
      </c>
      <c r="E22" s="140">
        <v>106763583</v>
      </c>
      <c r="F22" s="138">
        <v>106763583</v>
      </c>
      <c r="G22" s="138">
        <v>71194494</v>
      </c>
      <c r="H22" s="138">
        <v>13136653</v>
      </c>
      <c r="I22" s="138">
        <v>0</v>
      </c>
      <c r="J22" s="140">
        <v>9474574</v>
      </c>
      <c r="K22" s="138">
        <v>4197595</v>
      </c>
      <c r="L22" s="138">
        <v>0</v>
      </c>
      <c r="M22" s="138">
        <v>83577</v>
      </c>
      <c r="N22" s="138">
        <v>5276979</v>
      </c>
      <c r="O22" s="138">
        <v>5276979</v>
      </c>
      <c r="P22" s="140">
        <v>116238157</v>
      </c>
    </row>
    <row r="23" spans="1:16" ht="39" customHeight="1">
      <c r="A23" s="137"/>
      <c r="B23" s="136" t="s">
        <v>158</v>
      </c>
      <c r="C23" s="138"/>
      <c r="D23" s="139" t="s">
        <v>58</v>
      </c>
      <c r="E23" s="140">
        <v>980600</v>
      </c>
      <c r="F23" s="138">
        <v>980600</v>
      </c>
      <c r="G23" s="138">
        <v>693950</v>
      </c>
      <c r="H23" s="138">
        <v>63421</v>
      </c>
      <c r="I23" s="138">
        <v>0</v>
      </c>
      <c r="J23" s="140">
        <v>0</v>
      </c>
      <c r="K23" s="138">
        <v>0</v>
      </c>
      <c r="L23" s="138">
        <v>0</v>
      </c>
      <c r="M23" s="138">
        <v>0</v>
      </c>
      <c r="N23" s="138">
        <v>0</v>
      </c>
      <c r="O23" s="138">
        <v>0</v>
      </c>
      <c r="P23" s="140">
        <v>980600</v>
      </c>
    </row>
    <row r="24" spans="1:16" ht="44.25" customHeight="1">
      <c r="A24" s="141"/>
      <c r="B24" s="142" t="s">
        <v>15</v>
      </c>
      <c r="C24" s="143" t="s">
        <v>159</v>
      </c>
      <c r="D24" s="143" t="s">
        <v>450</v>
      </c>
      <c r="E24" s="248">
        <v>980600</v>
      </c>
      <c r="F24" s="249">
        <v>980600</v>
      </c>
      <c r="G24" s="249">
        <v>693950</v>
      </c>
      <c r="H24" s="249">
        <v>63421</v>
      </c>
      <c r="I24" s="249">
        <v>0</v>
      </c>
      <c r="J24" s="248">
        <v>0</v>
      </c>
      <c r="K24" s="249">
        <v>0</v>
      </c>
      <c r="L24" s="249">
        <v>0</v>
      </c>
      <c r="M24" s="249">
        <v>0</v>
      </c>
      <c r="N24" s="249">
        <v>0</v>
      </c>
      <c r="O24" s="249">
        <v>0</v>
      </c>
      <c r="P24" s="248">
        <v>980600</v>
      </c>
    </row>
    <row r="25" spans="1:16" ht="14.25">
      <c r="A25" s="137"/>
      <c r="B25" s="136" t="s">
        <v>164</v>
      </c>
      <c r="C25" s="138"/>
      <c r="D25" s="139" t="s">
        <v>62</v>
      </c>
      <c r="E25" s="140">
        <v>103150349</v>
      </c>
      <c r="F25" s="138">
        <v>103150349</v>
      </c>
      <c r="G25" s="138">
        <v>69054724</v>
      </c>
      <c r="H25" s="138">
        <v>12683261</v>
      </c>
      <c r="I25" s="138">
        <v>0</v>
      </c>
      <c r="J25" s="140">
        <v>5490844</v>
      </c>
      <c r="K25" s="138">
        <v>4192595</v>
      </c>
      <c r="L25" s="138">
        <v>0</v>
      </c>
      <c r="M25" s="138">
        <v>80577</v>
      </c>
      <c r="N25" s="138">
        <v>1298249</v>
      </c>
      <c r="O25" s="138">
        <v>1298249</v>
      </c>
      <c r="P25" s="140">
        <v>108641193</v>
      </c>
    </row>
    <row r="26" spans="1:16" ht="47.25" customHeight="1">
      <c r="A26" s="141"/>
      <c r="B26" s="142" t="s">
        <v>72</v>
      </c>
      <c r="C26" s="143" t="s">
        <v>165</v>
      </c>
      <c r="D26" s="143" t="s">
        <v>238</v>
      </c>
      <c r="E26" s="248">
        <v>29571813</v>
      </c>
      <c r="F26" s="249">
        <v>29571813</v>
      </c>
      <c r="G26" s="249">
        <v>18900616</v>
      </c>
      <c r="H26" s="249">
        <v>4388825</v>
      </c>
      <c r="I26" s="249">
        <v>0</v>
      </c>
      <c r="J26" s="248">
        <v>3750004</v>
      </c>
      <c r="K26" s="249">
        <v>3702350</v>
      </c>
      <c r="L26" s="249">
        <v>0</v>
      </c>
      <c r="M26" s="249">
        <v>0</v>
      </c>
      <c r="N26" s="249">
        <v>47654</v>
      </c>
      <c r="O26" s="249">
        <v>47654</v>
      </c>
      <c r="P26" s="248">
        <v>33321817</v>
      </c>
    </row>
    <row r="27" spans="1:16" ht="45">
      <c r="A27" s="141"/>
      <c r="B27" s="142" t="s">
        <v>73</v>
      </c>
      <c r="C27" s="143" t="s">
        <v>166</v>
      </c>
      <c r="D27" s="143" t="s">
        <v>239</v>
      </c>
      <c r="E27" s="248">
        <v>66116189</v>
      </c>
      <c r="F27" s="249">
        <v>66116189</v>
      </c>
      <c r="G27" s="249">
        <v>44800612</v>
      </c>
      <c r="H27" s="249">
        <v>7604033</v>
      </c>
      <c r="I27" s="249">
        <v>0</v>
      </c>
      <c r="J27" s="248">
        <v>1663305</v>
      </c>
      <c r="K27" s="249">
        <v>478710</v>
      </c>
      <c r="L27" s="249">
        <v>0</v>
      </c>
      <c r="M27" s="249">
        <v>69942</v>
      </c>
      <c r="N27" s="249">
        <v>1184595</v>
      </c>
      <c r="O27" s="249">
        <v>1184595</v>
      </c>
      <c r="P27" s="248">
        <v>67779494</v>
      </c>
    </row>
    <row r="28" spans="1:16" ht="30">
      <c r="A28" s="141"/>
      <c r="B28" s="142" t="s">
        <v>36</v>
      </c>
      <c r="C28" s="143" t="s">
        <v>167</v>
      </c>
      <c r="D28" s="143" t="s">
        <v>198</v>
      </c>
      <c r="E28" s="248">
        <v>4572707</v>
      </c>
      <c r="F28" s="249">
        <v>4572707</v>
      </c>
      <c r="G28" s="249">
        <v>3249478</v>
      </c>
      <c r="H28" s="249">
        <v>546804</v>
      </c>
      <c r="I28" s="249">
        <v>0</v>
      </c>
      <c r="J28" s="248">
        <v>72900</v>
      </c>
      <c r="K28" s="249">
        <v>6900</v>
      </c>
      <c r="L28" s="249">
        <v>0</v>
      </c>
      <c r="M28" s="249">
        <v>6000</v>
      </c>
      <c r="N28" s="249">
        <v>66000</v>
      </c>
      <c r="O28" s="249">
        <v>66000</v>
      </c>
      <c r="P28" s="248">
        <v>4645607</v>
      </c>
    </row>
    <row r="29" spans="1:16" ht="30">
      <c r="A29" s="141"/>
      <c r="B29" s="142" t="s">
        <v>91</v>
      </c>
      <c r="C29" s="143" t="s">
        <v>168</v>
      </c>
      <c r="D29" s="143" t="s">
        <v>199</v>
      </c>
      <c r="E29" s="248">
        <v>92810</v>
      </c>
      <c r="F29" s="249">
        <v>92810</v>
      </c>
      <c r="G29" s="249">
        <v>0</v>
      </c>
      <c r="H29" s="249">
        <v>0</v>
      </c>
      <c r="I29" s="249">
        <v>0</v>
      </c>
      <c r="J29" s="248">
        <v>0</v>
      </c>
      <c r="K29" s="249">
        <v>0</v>
      </c>
      <c r="L29" s="249">
        <v>0</v>
      </c>
      <c r="M29" s="249">
        <v>0</v>
      </c>
      <c r="N29" s="249">
        <v>0</v>
      </c>
      <c r="O29" s="249">
        <v>0</v>
      </c>
      <c r="P29" s="248">
        <v>92810</v>
      </c>
    </row>
    <row r="30" spans="1:16" ht="44.25" customHeight="1">
      <c r="A30" s="141"/>
      <c r="B30" s="142" t="s">
        <v>92</v>
      </c>
      <c r="C30" s="143" t="s">
        <v>63</v>
      </c>
      <c r="D30" s="143" t="s">
        <v>200</v>
      </c>
      <c r="E30" s="248">
        <v>745880</v>
      </c>
      <c r="F30" s="249">
        <v>745880</v>
      </c>
      <c r="G30" s="249">
        <v>545067</v>
      </c>
      <c r="H30" s="249">
        <v>63606</v>
      </c>
      <c r="I30" s="249">
        <v>0</v>
      </c>
      <c r="J30" s="248">
        <v>4635</v>
      </c>
      <c r="K30" s="249">
        <v>4635</v>
      </c>
      <c r="L30" s="249">
        <v>0</v>
      </c>
      <c r="M30" s="249">
        <v>4635</v>
      </c>
      <c r="N30" s="249">
        <v>0</v>
      </c>
      <c r="O30" s="249">
        <v>0</v>
      </c>
      <c r="P30" s="248">
        <v>750515</v>
      </c>
    </row>
    <row r="31" spans="1:16" ht="22.5" customHeight="1">
      <c r="A31" s="141"/>
      <c r="B31" s="142" t="s">
        <v>93</v>
      </c>
      <c r="C31" s="143" t="s">
        <v>63</v>
      </c>
      <c r="D31" s="143" t="s">
        <v>201</v>
      </c>
      <c r="E31" s="248">
        <v>1751629</v>
      </c>
      <c r="F31" s="249">
        <v>1751629</v>
      </c>
      <c r="G31" s="249">
        <v>1340311</v>
      </c>
      <c r="H31" s="249">
        <v>79993</v>
      </c>
      <c r="I31" s="249">
        <v>0</v>
      </c>
      <c r="J31" s="248">
        <v>0</v>
      </c>
      <c r="K31" s="249">
        <v>0</v>
      </c>
      <c r="L31" s="249">
        <v>0</v>
      </c>
      <c r="M31" s="249">
        <v>0</v>
      </c>
      <c r="N31" s="249">
        <v>0</v>
      </c>
      <c r="O31" s="249">
        <v>0</v>
      </c>
      <c r="P31" s="248">
        <v>1751629</v>
      </c>
    </row>
    <row r="32" spans="1:16" ht="23.25" customHeight="1">
      <c r="A32" s="141"/>
      <c r="B32" s="142" t="s">
        <v>94</v>
      </c>
      <c r="C32" s="143" t="s">
        <v>63</v>
      </c>
      <c r="D32" s="143" t="s">
        <v>240</v>
      </c>
      <c r="E32" s="248">
        <v>67698</v>
      </c>
      <c r="F32" s="249">
        <v>67698</v>
      </c>
      <c r="G32" s="249">
        <v>55490</v>
      </c>
      <c r="H32" s="249">
        <v>0</v>
      </c>
      <c r="I32" s="249">
        <v>0</v>
      </c>
      <c r="J32" s="248">
        <v>0</v>
      </c>
      <c r="K32" s="249">
        <v>0</v>
      </c>
      <c r="L32" s="249">
        <v>0</v>
      </c>
      <c r="M32" s="249">
        <v>0</v>
      </c>
      <c r="N32" s="249">
        <v>0</v>
      </c>
      <c r="O32" s="249">
        <v>0</v>
      </c>
      <c r="P32" s="248">
        <v>67698</v>
      </c>
    </row>
    <row r="33" spans="1:16" ht="15">
      <c r="A33" s="141"/>
      <c r="B33" s="142" t="s">
        <v>95</v>
      </c>
      <c r="C33" s="143" t="s">
        <v>63</v>
      </c>
      <c r="D33" s="143" t="s">
        <v>202</v>
      </c>
      <c r="E33" s="248">
        <v>199043</v>
      </c>
      <c r="F33" s="249">
        <v>199043</v>
      </c>
      <c r="G33" s="249">
        <v>163150</v>
      </c>
      <c r="H33" s="249">
        <v>0</v>
      </c>
      <c r="I33" s="249">
        <v>0</v>
      </c>
      <c r="J33" s="248">
        <v>0</v>
      </c>
      <c r="K33" s="249">
        <v>0</v>
      </c>
      <c r="L33" s="249">
        <v>0</v>
      </c>
      <c r="M33" s="249">
        <v>0</v>
      </c>
      <c r="N33" s="249">
        <v>0</v>
      </c>
      <c r="O33" s="249">
        <v>0</v>
      </c>
      <c r="P33" s="248">
        <v>199043</v>
      </c>
    </row>
    <row r="34" spans="1:16" ht="30">
      <c r="A34" s="141"/>
      <c r="B34" s="142" t="s">
        <v>96</v>
      </c>
      <c r="C34" s="143" t="s">
        <v>63</v>
      </c>
      <c r="D34" s="143" t="s">
        <v>241</v>
      </c>
      <c r="E34" s="248">
        <v>32580</v>
      </c>
      <c r="F34" s="249">
        <v>32580</v>
      </c>
      <c r="G34" s="249">
        <v>0</v>
      </c>
      <c r="H34" s="249">
        <v>0</v>
      </c>
      <c r="I34" s="249">
        <v>0</v>
      </c>
      <c r="J34" s="248">
        <v>0</v>
      </c>
      <c r="K34" s="249">
        <v>0</v>
      </c>
      <c r="L34" s="249">
        <v>0</v>
      </c>
      <c r="M34" s="249">
        <v>0</v>
      </c>
      <c r="N34" s="249">
        <v>0</v>
      </c>
      <c r="O34" s="249">
        <v>0</v>
      </c>
      <c r="P34" s="248">
        <v>32580</v>
      </c>
    </row>
    <row r="35" spans="1:16" ht="14.25">
      <c r="A35" s="137"/>
      <c r="B35" s="136" t="s">
        <v>169</v>
      </c>
      <c r="C35" s="138"/>
      <c r="D35" s="139" t="s">
        <v>64</v>
      </c>
      <c r="E35" s="140">
        <v>2632634</v>
      </c>
      <c r="F35" s="138">
        <v>2632634</v>
      </c>
      <c r="G35" s="138">
        <v>1445820</v>
      </c>
      <c r="H35" s="138">
        <v>389971</v>
      </c>
      <c r="I35" s="138">
        <v>0</v>
      </c>
      <c r="J35" s="140">
        <v>32000</v>
      </c>
      <c r="K35" s="138">
        <v>5000</v>
      </c>
      <c r="L35" s="138">
        <v>0</v>
      </c>
      <c r="M35" s="138">
        <v>3000</v>
      </c>
      <c r="N35" s="138">
        <v>27000</v>
      </c>
      <c r="O35" s="138">
        <v>27000</v>
      </c>
      <c r="P35" s="140">
        <v>2664634</v>
      </c>
    </row>
    <row r="36" spans="1:16" ht="36.75" customHeight="1">
      <c r="A36" s="141"/>
      <c r="B36" s="142" t="s">
        <v>242</v>
      </c>
      <c r="C36" s="143" t="s">
        <v>170</v>
      </c>
      <c r="D36" s="143" t="s">
        <v>243</v>
      </c>
      <c r="E36" s="248">
        <v>2632634</v>
      </c>
      <c r="F36" s="249">
        <v>2632634</v>
      </c>
      <c r="G36" s="249">
        <v>1445820</v>
      </c>
      <c r="H36" s="249">
        <v>389971</v>
      </c>
      <c r="I36" s="249">
        <v>0</v>
      </c>
      <c r="J36" s="248">
        <v>32000</v>
      </c>
      <c r="K36" s="249">
        <v>5000</v>
      </c>
      <c r="L36" s="249">
        <v>0</v>
      </c>
      <c r="M36" s="249">
        <v>3000</v>
      </c>
      <c r="N36" s="249">
        <v>27000</v>
      </c>
      <c r="O36" s="249">
        <v>27000</v>
      </c>
      <c r="P36" s="248">
        <v>2664634</v>
      </c>
    </row>
    <row r="37" spans="1:16" ht="14.25">
      <c r="A37" s="137"/>
      <c r="B37" s="136" t="s">
        <v>162</v>
      </c>
      <c r="C37" s="138"/>
      <c r="D37" s="139" t="s">
        <v>60</v>
      </c>
      <c r="E37" s="140">
        <v>0</v>
      </c>
      <c r="F37" s="138">
        <v>0</v>
      </c>
      <c r="G37" s="138">
        <v>0</v>
      </c>
      <c r="H37" s="138">
        <v>0</v>
      </c>
      <c r="I37" s="138">
        <v>0</v>
      </c>
      <c r="J37" s="140">
        <v>3951730</v>
      </c>
      <c r="K37" s="138">
        <v>0</v>
      </c>
      <c r="L37" s="138">
        <v>0</v>
      </c>
      <c r="M37" s="138">
        <v>0</v>
      </c>
      <c r="N37" s="138">
        <v>3951730</v>
      </c>
      <c r="O37" s="138">
        <v>3951730</v>
      </c>
      <c r="P37" s="140">
        <v>3951730</v>
      </c>
    </row>
    <row r="38" spans="1:16" ht="25.5" customHeight="1">
      <c r="A38" s="141"/>
      <c r="B38" s="142" t="s">
        <v>252</v>
      </c>
      <c r="C38" s="143" t="s">
        <v>230</v>
      </c>
      <c r="D38" s="143" t="s">
        <v>232</v>
      </c>
      <c r="E38" s="248">
        <v>0</v>
      </c>
      <c r="F38" s="249">
        <v>0</v>
      </c>
      <c r="G38" s="249">
        <v>0</v>
      </c>
      <c r="H38" s="249">
        <v>0</v>
      </c>
      <c r="I38" s="249">
        <v>0</v>
      </c>
      <c r="J38" s="248">
        <v>3951730</v>
      </c>
      <c r="K38" s="249">
        <v>0</v>
      </c>
      <c r="L38" s="249">
        <v>0</v>
      </c>
      <c r="M38" s="249">
        <v>0</v>
      </c>
      <c r="N38" s="249">
        <v>3951730</v>
      </c>
      <c r="O38" s="249">
        <v>3951730</v>
      </c>
      <c r="P38" s="248">
        <v>3951730</v>
      </c>
    </row>
    <row r="39" spans="1:16" ht="21.75" customHeight="1">
      <c r="A39" s="136" t="s">
        <v>65</v>
      </c>
      <c r="B39" s="137"/>
      <c r="C39" s="138"/>
      <c r="D39" s="139" t="s">
        <v>66</v>
      </c>
      <c r="E39" s="140">
        <v>88921294</v>
      </c>
      <c r="F39" s="138">
        <v>88921294</v>
      </c>
      <c r="G39" s="138">
        <v>12156874.469999999</v>
      </c>
      <c r="H39" s="138">
        <v>2615002.5500000007</v>
      </c>
      <c r="I39" s="138">
        <v>0</v>
      </c>
      <c r="J39" s="140">
        <v>5695412</v>
      </c>
      <c r="K39" s="138">
        <v>1747583</v>
      </c>
      <c r="L39" s="138">
        <v>1024016</v>
      </c>
      <c r="M39" s="138">
        <v>145937</v>
      </c>
      <c r="N39" s="138">
        <v>3947829</v>
      </c>
      <c r="O39" s="138">
        <v>3947829</v>
      </c>
      <c r="P39" s="140">
        <v>94616706</v>
      </c>
    </row>
    <row r="40" spans="1:16" ht="14.25">
      <c r="A40" s="137"/>
      <c r="B40" s="136" t="s">
        <v>158</v>
      </c>
      <c r="C40" s="138"/>
      <c r="D40" s="139" t="s">
        <v>58</v>
      </c>
      <c r="E40" s="140">
        <v>820445</v>
      </c>
      <c r="F40" s="138">
        <v>820445</v>
      </c>
      <c r="G40" s="138">
        <v>587230</v>
      </c>
      <c r="H40" s="138">
        <v>12326</v>
      </c>
      <c r="I40" s="138">
        <v>0</v>
      </c>
      <c r="J40" s="140">
        <v>0</v>
      </c>
      <c r="K40" s="138">
        <v>0</v>
      </c>
      <c r="L40" s="138">
        <v>0</v>
      </c>
      <c r="M40" s="138">
        <v>0</v>
      </c>
      <c r="N40" s="138">
        <v>0</v>
      </c>
      <c r="O40" s="138">
        <v>0</v>
      </c>
      <c r="P40" s="140">
        <v>820445</v>
      </c>
    </row>
    <row r="41" spans="1:16" ht="15">
      <c r="A41" s="141"/>
      <c r="B41" s="142" t="s">
        <v>15</v>
      </c>
      <c r="C41" s="143" t="s">
        <v>159</v>
      </c>
      <c r="D41" s="143" t="s">
        <v>450</v>
      </c>
      <c r="E41" s="248">
        <v>820445</v>
      </c>
      <c r="F41" s="249">
        <v>820445</v>
      </c>
      <c r="G41" s="249">
        <v>587230</v>
      </c>
      <c r="H41" s="249">
        <v>12326</v>
      </c>
      <c r="I41" s="249">
        <v>0</v>
      </c>
      <c r="J41" s="248">
        <v>0</v>
      </c>
      <c r="K41" s="249">
        <v>0</v>
      </c>
      <c r="L41" s="249">
        <v>0</v>
      </c>
      <c r="M41" s="249">
        <v>0</v>
      </c>
      <c r="N41" s="249">
        <v>0</v>
      </c>
      <c r="O41" s="249">
        <v>0</v>
      </c>
      <c r="P41" s="248">
        <v>820445</v>
      </c>
    </row>
    <row r="42" spans="1:16" ht="14.25">
      <c r="A42" s="137"/>
      <c r="B42" s="136" t="s">
        <v>164</v>
      </c>
      <c r="C42" s="138"/>
      <c r="D42" s="139" t="s">
        <v>62</v>
      </c>
      <c r="E42" s="140">
        <v>138058</v>
      </c>
      <c r="F42" s="138">
        <v>138058</v>
      </c>
      <c r="G42" s="138">
        <v>0</v>
      </c>
      <c r="H42" s="138">
        <v>0</v>
      </c>
      <c r="I42" s="138">
        <v>0</v>
      </c>
      <c r="J42" s="140">
        <v>1800</v>
      </c>
      <c r="K42" s="138">
        <v>1800</v>
      </c>
      <c r="L42" s="138">
        <v>0</v>
      </c>
      <c r="M42" s="138">
        <v>0</v>
      </c>
      <c r="N42" s="138">
        <v>0</v>
      </c>
      <c r="O42" s="138">
        <v>0</v>
      </c>
      <c r="P42" s="140">
        <v>139858</v>
      </c>
    </row>
    <row r="43" spans="1:16" ht="30">
      <c r="A43" s="141"/>
      <c r="B43" s="142" t="s">
        <v>91</v>
      </c>
      <c r="C43" s="143" t="s">
        <v>168</v>
      </c>
      <c r="D43" s="143" t="s">
        <v>199</v>
      </c>
      <c r="E43" s="248">
        <v>138058</v>
      </c>
      <c r="F43" s="249">
        <v>138058</v>
      </c>
      <c r="G43" s="249">
        <v>0</v>
      </c>
      <c r="H43" s="249">
        <v>0</v>
      </c>
      <c r="I43" s="249">
        <v>0</v>
      </c>
      <c r="J43" s="248">
        <v>1800</v>
      </c>
      <c r="K43" s="249">
        <v>1800</v>
      </c>
      <c r="L43" s="249">
        <v>0</v>
      </c>
      <c r="M43" s="249">
        <v>0</v>
      </c>
      <c r="N43" s="249">
        <v>0</v>
      </c>
      <c r="O43" s="249">
        <v>0</v>
      </c>
      <c r="P43" s="248">
        <v>139858</v>
      </c>
    </row>
    <row r="44" spans="1:16" ht="14.25">
      <c r="A44" s="137"/>
      <c r="B44" s="136" t="s">
        <v>171</v>
      </c>
      <c r="C44" s="138"/>
      <c r="D44" s="139" t="s">
        <v>67</v>
      </c>
      <c r="E44" s="140">
        <v>87946951</v>
      </c>
      <c r="F44" s="138">
        <v>87946951</v>
      </c>
      <c r="G44" s="138">
        <v>11569644.469999999</v>
      </c>
      <c r="H44" s="138">
        <v>2602676.5500000007</v>
      </c>
      <c r="I44" s="138">
        <v>0</v>
      </c>
      <c r="J44" s="140">
        <v>5693612</v>
      </c>
      <c r="K44" s="138">
        <v>1745783</v>
      </c>
      <c r="L44" s="138">
        <v>1024016</v>
      </c>
      <c r="M44" s="138">
        <v>145937</v>
      </c>
      <c r="N44" s="138">
        <v>3947829</v>
      </c>
      <c r="O44" s="138">
        <v>3947829</v>
      </c>
      <c r="P44" s="140">
        <v>93640563</v>
      </c>
    </row>
    <row r="45" spans="1:16" ht="15">
      <c r="A45" s="141"/>
      <c r="B45" s="142" t="s">
        <v>97</v>
      </c>
      <c r="C45" s="143" t="s">
        <v>172</v>
      </c>
      <c r="D45" s="143" t="s">
        <v>203</v>
      </c>
      <c r="E45" s="248">
        <v>55119457</v>
      </c>
      <c r="F45" s="249">
        <v>55119457</v>
      </c>
      <c r="G45" s="249">
        <v>7359183.82</v>
      </c>
      <c r="H45" s="249">
        <v>1944315.4500000004</v>
      </c>
      <c r="I45" s="249">
        <v>0</v>
      </c>
      <c r="J45" s="248">
        <v>4819963</v>
      </c>
      <c r="K45" s="249">
        <v>901254</v>
      </c>
      <c r="L45" s="249">
        <v>557006</v>
      </c>
      <c r="M45" s="249">
        <v>48435</v>
      </c>
      <c r="N45" s="249">
        <v>3918709</v>
      </c>
      <c r="O45" s="249">
        <v>3918709</v>
      </c>
      <c r="P45" s="248">
        <v>59939420</v>
      </c>
    </row>
    <row r="46" spans="1:16" ht="15">
      <c r="A46" s="141"/>
      <c r="B46" s="142" t="s">
        <v>98</v>
      </c>
      <c r="C46" s="143" t="s">
        <v>32</v>
      </c>
      <c r="D46" s="143" t="s">
        <v>204</v>
      </c>
      <c r="E46" s="248">
        <v>3354401</v>
      </c>
      <c r="F46" s="249">
        <v>3354401</v>
      </c>
      <c r="G46" s="249">
        <v>437686.44999999995</v>
      </c>
      <c r="H46" s="249">
        <v>13971.769999999993</v>
      </c>
      <c r="I46" s="249">
        <v>0</v>
      </c>
      <c r="J46" s="248">
        <v>786929</v>
      </c>
      <c r="K46" s="249">
        <v>786929</v>
      </c>
      <c r="L46" s="249">
        <v>467010</v>
      </c>
      <c r="M46" s="249">
        <v>97402</v>
      </c>
      <c r="N46" s="249">
        <v>0</v>
      </c>
      <c r="O46" s="249">
        <v>0</v>
      </c>
      <c r="P46" s="248">
        <v>4141330</v>
      </c>
    </row>
    <row r="47" spans="1:16" s="20" customFormat="1" ht="48" customHeight="1">
      <c r="A47" s="141"/>
      <c r="B47" s="142" t="s">
        <v>99</v>
      </c>
      <c r="C47" s="143" t="s">
        <v>173</v>
      </c>
      <c r="D47" s="143" t="s">
        <v>205</v>
      </c>
      <c r="E47" s="248">
        <v>24997453</v>
      </c>
      <c r="F47" s="249">
        <v>24997453</v>
      </c>
      <c r="G47" s="249">
        <v>3092774.1999999993</v>
      </c>
      <c r="H47" s="249">
        <v>582117.3300000001</v>
      </c>
      <c r="I47" s="249">
        <v>0</v>
      </c>
      <c r="J47" s="248">
        <v>86720</v>
      </c>
      <c r="K47" s="249">
        <v>57600</v>
      </c>
      <c r="L47" s="249">
        <v>0</v>
      </c>
      <c r="M47" s="249">
        <v>100</v>
      </c>
      <c r="N47" s="249">
        <v>29120</v>
      </c>
      <c r="O47" s="249">
        <v>29120</v>
      </c>
      <c r="P47" s="248">
        <v>25084173</v>
      </c>
    </row>
    <row r="48" spans="1:16" ht="30">
      <c r="A48" s="141"/>
      <c r="B48" s="142" t="s">
        <v>101</v>
      </c>
      <c r="C48" s="143" t="s">
        <v>174</v>
      </c>
      <c r="D48" s="143" t="s">
        <v>68</v>
      </c>
      <c r="E48" s="248">
        <v>925352</v>
      </c>
      <c r="F48" s="249">
        <v>925352</v>
      </c>
      <c r="G48" s="249">
        <v>680000</v>
      </c>
      <c r="H48" s="249">
        <v>62272</v>
      </c>
      <c r="I48" s="249">
        <v>0</v>
      </c>
      <c r="J48" s="248">
        <v>0</v>
      </c>
      <c r="K48" s="249">
        <v>0</v>
      </c>
      <c r="L48" s="249">
        <v>0</v>
      </c>
      <c r="M48" s="249">
        <v>0</v>
      </c>
      <c r="N48" s="249">
        <v>0</v>
      </c>
      <c r="O48" s="249">
        <v>0</v>
      </c>
      <c r="P48" s="248">
        <v>925352</v>
      </c>
    </row>
    <row r="49" spans="1:16" ht="48" customHeight="1">
      <c r="A49" s="141"/>
      <c r="B49" s="142" t="s">
        <v>102</v>
      </c>
      <c r="C49" s="143" t="s">
        <v>175</v>
      </c>
      <c r="D49" s="143" t="s">
        <v>206</v>
      </c>
      <c r="E49" s="248">
        <v>24840</v>
      </c>
      <c r="F49" s="249">
        <v>24840</v>
      </c>
      <c r="G49" s="249">
        <v>0</v>
      </c>
      <c r="H49" s="249">
        <v>0</v>
      </c>
      <c r="I49" s="249">
        <v>0</v>
      </c>
      <c r="J49" s="248">
        <v>0</v>
      </c>
      <c r="K49" s="249">
        <v>0</v>
      </c>
      <c r="L49" s="249">
        <v>0</v>
      </c>
      <c r="M49" s="249">
        <v>0</v>
      </c>
      <c r="N49" s="249">
        <v>0</v>
      </c>
      <c r="O49" s="249">
        <v>0</v>
      </c>
      <c r="P49" s="248">
        <v>24840</v>
      </c>
    </row>
    <row r="50" spans="1:16" ht="15">
      <c r="A50" s="141"/>
      <c r="B50" s="142" t="s">
        <v>103</v>
      </c>
      <c r="C50" s="143" t="s">
        <v>174</v>
      </c>
      <c r="D50" s="143" t="s">
        <v>207</v>
      </c>
      <c r="E50" s="248">
        <v>65718</v>
      </c>
      <c r="F50" s="249">
        <v>65718</v>
      </c>
      <c r="G50" s="249">
        <v>0</v>
      </c>
      <c r="H50" s="249">
        <v>0</v>
      </c>
      <c r="I50" s="249">
        <v>0</v>
      </c>
      <c r="J50" s="248">
        <v>0</v>
      </c>
      <c r="K50" s="249">
        <v>0</v>
      </c>
      <c r="L50" s="249">
        <v>0</v>
      </c>
      <c r="M50" s="249">
        <v>0</v>
      </c>
      <c r="N50" s="249">
        <v>0</v>
      </c>
      <c r="O50" s="249">
        <v>0</v>
      </c>
      <c r="P50" s="248">
        <v>65718</v>
      </c>
    </row>
    <row r="51" spans="1:16" ht="26.25" customHeight="1">
      <c r="A51" s="141"/>
      <c r="B51" s="142" t="s">
        <v>104</v>
      </c>
      <c r="C51" s="143" t="s">
        <v>174</v>
      </c>
      <c r="D51" s="143" t="s">
        <v>208</v>
      </c>
      <c r="E51" s="248">
        <v>124848</v>
      </c>
      <c r="F51" s="249">
        <v>124848</v>
      </c>
      <c r="G51" s="249">
        <v>0</v>
      </c>
      <c r="H51" s="249">
        <v>0</v>
      </c>
      <c r="I51" s="249">
        <v>0</v>
      </c>
      <c r="J51" s="248">
        <v>0</v>
      </c>
      <c r="K51" s="249">
        <v>0</v>
      </c>
      <c r="L51" s="249">
        <v>0</v>
      </c>
      <c r="M51" s="249">
        <v>0</v>
      </c>
      <c r="N51" s="249">
        <v>0</v>
      </c>
      <c r="O51" s="249">
        <v>0</v>
      </c>
      <c r="P51" s="248">
        <v>124848</v>
      </c>
    </row>
    <row r="52" spans="1:16" ht="32.25" customHeight="1">
      <c r="A52" s="141"/>
      <c r="B52" s="142" t="s">
        <v>105</v>
      </c>
      <c r="C52" s="143" t="s">
        <v>174</v>
      </c>
      <c r="D52" s="143" t="s">
        <v>34</v>
      </c>
      <c r="E52" s="248">
        <v>1169760</v>
      </c>
      <c r="F52" s="249">
        <v>1169760</v>
      </c>
      <c r="G52" s="249">
        <v>0</v>
      </c>
      <c r="H52" s="249">
        <v>0</v>
      </c>
      <c r="I52" s="249">
        <v>0</v>
      </c>
      <c r="J52" s="248">
        <v>0</v>
      </c>
      <c r="K52" s="249">
        <v>0</v>
      </c>
      <c r="L52" s="249">
        <v>0</v>
      </c>
      <c r="M52" s="249">
        <v>0</v>
      </c>
      <c r="N52" s="249">
        <v>0</v>
      </c>
      <c r="O52" s="249">
        <v>0</v>
      </c>
      <c r="P52" s="248">
        <v>1169760</v>
      </c>
    </row>
    <row r="53" spans="1:16" ht="25.5" customHeight="1">
      <c r="A53" s="141"/>
      <c r="B53" s="142" t="s">
        <v>100</v>
      </c>
      <c r="C53" s="143" t="s">
        <v>174</v>
      </c>
      <c r="D53" s="143" t="s">
        <v>244</v>
      </c>
      <c r="E53" s="248">
        <v>2165122</v>
      </c>
      <c r="F53" s="249">
        <v>2165122</v>
      </c>
      <c r="G53" s="249">
        <v>0</v>
      </c>
      <c r="H53" s="249">
        <v>0</v>
      </c>
      <c r="I53" s="249">
        <v>0</v>
      </c>
      <c r="J53" s="248">
        <v>0</v>
      </c>
      <c r="K53" s="249">
        <v>0</v>
      </c>
      <c r="L53" s="249">
        <v>0</v>
      </c>
      <c r="M53" s="249">
        <v>0</v>
      </c>
      <c r="N53" s="249">
        <v>0</v>
      </c>
      <c r="O53" s="249">
        <v>0</v>
      </c>
      <c r="P53" s="248">
        <v>2165122</v>
      </c>
    </row>
    <row r="54" spans="1:16" ht="14.25">
      <c r="A54" s="137"/>
      <c r="B54" s="136" t="s">
        <v>419</v>
      </c>
      <c r="C54" s="138"/>
      <c r="D54" s="139" t="s">
        <v>420</v>
      </c>
      <c r="E54" s="140">
        <v>15840</v>
      </c>
      <c r="F54" s="138">
        <v>15840</v>
      </c>
      <c r="G54" s="138">
        <v>0</v>
      </c>
      <c r="H54" s="138">
        <v>0</v>
      </c>
      <c r="I54" s="138">
        <v>0</v>
      </c>
      <c r="J54" s="140">
        <v>0</v>
      </c>
      <c r="K54" s="138">
        <v>0</v>
      </c>
      <c r="L54" s="138">
        <v>0</v>
      </c>
      <c r="M54" s="138">
        <v>0</v>
      </c>
      <c r="N54" s="138">
        <v>0</v>
      </c>
      <c r="O54" s="138">
        <v>0</v>
      </c>
      <c r="P54" s="140">
        <v>15840</v>
      </c>
    </row>
    <row r="55" spans="1:16" ht="15">
      <c r="A55" s="141"/>
      <c r="B55" s="142" t="s">
        <v>421</v>
      </c>
      <c r="C55" s="143" t="s">
        <v>230</v>
      </c>
      <c r="D55" s="143" t="s">
        <v>422</v>
      </c>
      <c r="E55" s="248">
        <v>15840</v>
      </c>
      <c r="F55" s="249">
        <v>15840</v>
      </c>
      <c r="G55" s="249">
        <v>0</v>
      </c>
      <c r="H55" s="249">
        <v>0</v>
      </c>
      <c r="I55" s="249">
        <v>0</v>
      </c>
      <c r="J55" s="248">
        <v>0</v>
      </c>
      <c r="K55" s="249">
        <v>0</v>
      </c>
      <c r="L55" s="249">
        <v>0</v>
      </c>
      <c r="M55" s="249">
        <v>0</v>
      </c>
      <c r="N55" s="249">
        <v>0</v>
      </c>
      <c r="O55" s="249">
        <v>0</v>
      </c>
      <c r="P55" s="248">
        <v>15840</v>
      </c>
    </row>
    <row r="56" spans="1:16" ht="30" customHeight="1">
      <c r="A56" s="136" t="s">
        <v>69</v>
      </c>
      <c r="B56" s="137"/>
      <c r="C56" s="138"/>
      <c r="D56" s="139" t="s">
        <v>76</v>
      </c>
      <c r="E56" s="140">
        <v>305359530.09000003</v>
      </c>
      <c r="F56" s="138">
        <v>305359530.09000003</v>
      </c>
      <c r="G56" s="138">
        <v>9260057</v>
      </c>
      <c r="H56" s="138">
        <v>681672</v>
      </c>
      <c r="I56" s="138">
        <v>0</v>
      </c>
      <c r="J56" s="140">
        <v>2502212</v>
      </c>
      <c r="K56" s="138">
        <v>251442</v>
      </c>
      <c r="L56" s="138">
        <v>158000</v>
      </c>
      <c r="M56" s="138">
        <v>21000</v>
      </c>
      <c r="N56" s="138">
        <v>2250770</v>
      </c>
      <c r="O56" s="138">
        <v>2250770</v>
      </c>
      <c r="P56" s="140">
        <v>307861742.09000003</v>
      </c>
    </row>
    <row r="57" spans="1:16" ht="14.25">
      <c r="A57" s="137"/>
      <c r="B57" s="136" t="s">
        <v>158</v>
      </c>
      <c r="C57" s="138"/>
      <c r="D57" s="139" t="s">
        <v>58</v>
      </c>
      <c r="E57" s="140">
        <v>7271122</v>
      </c>
      <c r="F57" s="138">
        <v>7271122</v>
      </c>
      <c r="G57" s="138">
        <v>5349858</v>
      </c>
      <c r="H57" s="138">
        <v>316295</v>
      </c>
      <c r="I57" s="138">
        <v>0</v>
      </c>
      <c r="J57" s="140">
        <v>0</v>
      </c>
      <c r="K57" s="138">
        <v>0</v>
      </c>
      <c r="L57" s="138">
        <v>0</v>
      </c>
      <c r="M57" s="138">
        <v>0</v>
      </c>
      <c r="N57" s="138">
        <v>0</v>
      </c>
      <c r="O57" s="138">
        <v>0</v>
      </c>
      <c r="P57" s="140">
        <v>7271122</v>
      </c>
    </row>
    <row r="58" spans="1:16" s="20" customFormat="1" ht="15">
      <c r="A58" s="141"/>
      <c r="B58" s="142" t="s">
        <v>15</v>
      </c>
      <c r="C58" s="143" t="s">
        <v>159</v>
      </c>
      <c r="D58" s="143" t="s">
        <v>450</v>
      </c>
      <c r="E58" s="248">
        <v>7271122</v>
      </c>
      <c r="F58" s="249">
        <v>7271122</v>
      </c>
      <c r="G58" s="249">
        <v>5349858</v>
      </c>
      <c r="H58" s="249">
        <v>316295</v>
      </c>
      <c r="I58" s="249">
        <v>0</v>
      </c>
      <c r="J58" s="248">
        <v>0</v>
      </c>
      <c r="K58" s="249">
        <v>0</v>
      </c>
      <c r="L58" s="249">
        <v>0</v>
      </c>
      <c r="M58" s="249">
        <v>0</v>
      </c>
      <c r="N58" s="249">
        <v>0</v>
      </c>
      <c r="O58" s="249">
        <v>0</v>
      </c>
      <c r="P58" s="248">
        <v>7271122</v>
      </c>
    </row>
    <row r="59" spans="1:16" ht="14.25">
      <c r="A59" s="137"/>
      <c r="B59" s="136" t="s">
        <v>164</v>
      </c>
      <c r="C59" s="138"/>
      <c r="D59" s="139" t="s">
        <v>62</v>
      </c>
      <c r="E59" s="140">
        <v>1325160</v>
      </c>
      <c r="F59" s="138">
        <v>1325160</v>
      </c>
      <c r="G59" s="138">
        <v>0</v>
      </c>
      <c r="H59" s="138">
        <v>0</v>
      </c>
      <c r="I59" s="138">
        <v>0</v>
      </c>
      <c r="J59" s="140">
        <v>0</v>
      </c>
      <c r="K59" s="138">
        <v>0</v>
      </c>
      <c r="L59" s="138">
        <v>0</v>
      </c>
      <c r="M59" s="138">
        <v>0</v>
      </c>
      <c r="N59" s="138">
        <v>0</v>
      </c>
      <c r="O59" s="138">
        <v>0</v>
      </c>
      <c r="P59" s="140">
        <v>1325160</v>
      </c>
    </row>
    <row r="60" spans="1:16" ht="45">
      <c r="A60" s="141"/>
      <c r="B60" s="142" t="s">
        <v>71</v>
      </c>
      <c r="C60" s="143" t="s">
        <v>165</v>
      </c>
      <c r="D60" s="143" t="s">
        <v>423</v>
      </c>
      <c r="E60" s="248">
        <v>1323600</v>
      </c>
      <c r="F60" s="249">
        <v>1323600</v>
      </c>
      <c r="G60" s="249">
        <v>0</v>
      </c>
      <c r="H60" s="249">
        <v>0</v>
      </c>
      <c r="I60" s="249">
        <v>0</v>
      </c>
      <c r="J60" s="248">
        <v>0</v>
      </c>
      <c r="K60" s="249">
        <v>0</v>
      </c>
      <c r="L60" s="249">
        <v>0</v>
      </c>
      <c r="M60" s="249">
        <v>0</v>
      </c>
      <c r="N60" s="249">
        <v>0</v>
      </c>
      <c r="O60" s="249">
        <v>0</v>
      </c>
      <c r="P60" s="248">
        <v>1323600</v>
      </c>
    </row>
    <row r="61" spans="1:16" ht="30">
      <c r="A61" s="141"/>
      <c r="B61" s="142" t="s">
        <v>91</v>
      </c>
      <c r="C61" s="143" t="s">
        <v>168</v>
      </c>
      <c r="D61" s="143" t="s">
        <v>199</v>
      </c>
      <c r="E61" s="248">
        <v>1560</v>
      </c>
      <c r="F61" s="249">
        <v>1560</v>
      </c>
      <c r="G61" s="249">
        <v>0</v>
      </c>
      <c r="H61" s="249">
        <v>0</v>
      </c>
      <c r="I61" s="249">
        <v>0</v>
      </c>
      <c r="J61" s="248">
        <v>0</v>
      </c>
      <c r="K61" s="249">
        <v>0</v>
      </c>
      <c r="L61" s="249">
        <v>0</v>
      </c>
      <c r="M61" s="249">
        <v>0</v>
      </c>
      <c r="N61" s="249">
        <v>0</v>
      </c>
      <c r="O61" s="249">
        <v>0</v>
      </c>
      <c r="P61" s="248">
        <v>1560</v>
      </c>
    </row>
    <row r="62" spans="1:16" ht="39" customHeight="1">
      <c r="A62" s="137"/>
      <c r="B62" s="136" t="s">
        <v>176</v>
      </c>
      <c r="C62" s="138"/>
      <c r="D62" s="144" t="s">
        <v>70</v>
      </c>
      <c r="E62" s="140">
        <v>296763248.09000003</v>
      </c>
      <c r="F62" s="138">
        <v>296763248.09000003</v>
      </c>
      <c r="G62" s="138">
        <v>3910199</v>
      </c>
      <c r="H62" s="138">
        <v>365377</v>
      </c>
      <c r="I62" s="138">
        <v>0</v>
      </c>
      <c r="J62" s="140">
        <v>353942</v>
      </c>
      <c r="K62" s="138">
        <v>251442</v>
      </c>
      <c r="L62" s="138">
        <v>158000</v>
      </c>
      <c r="M62" s="138">
        <v>21000</v>
      </c>
      <c r="N62" s="138">
        <v>102500</v>
      </c>
      <c r="O62" s="138">
        <v>102500</v>
      </c>
      <c r="P62" s="140">
        <v>297117190.09000003</v>
      </c>
    </row>
    <row r="63" spans="1:16" ht="149.25" customHeight="1">
      <c r="A63" s="141"/>
      <c r="B63" s="142" t="s">
        <v>106</v>
      </c>
      <c r="C63" s="145" t="s">
        <v>177</v>
      </c>
      <c r="D63" s="146" t="s">
        <v>209</v>
      </c>
      <c r="E63" s="248">
        <v>4662523.890000001</v>
      </c>
      <c r="F63" s="249">
        <v>4662523.890000001</v>
      </c>
      <c r="G63" s="249">
        <v>0</v>
      </c>
      <c r="H63" s="249">
        <v>0</v>
      </c>
      <c r="I63" s="249">
        <v>0</v>
      </c>
      <c r="J63" s="248">
        <v>0</v>
      </c>
      <c r="K63" s="249">
        <v>0</v>
      </c>
      <c r="L63" s="249">
        <v>0</v>
      </c>
      <c r="M63" s="249">
        <v>0</v>
      </c>
      <c r="N63" s="249">
        <v>0</v>
      </c>
      <c r="O63" s="249">
        <v>0</v>
      </c>
      <c r="P63" s="248">
        <v>4662523.890000001</v>
      </c>
    </row>
    <row r="64" spans="1:16" ht="360" customHeight="1">
      <c r="A64" s="141"/>
      <c r="B64" s="142" t="s">
        <v>107</v>
      </c>
      <c r="C64" s="145" t="s">
        <v>177</v>
      </c>
      <c r="D64" s="146" t="s">
        <v>433</v>
      </c>
      <c r="E64" s="248">
        <v>259993.16999999998</v>
      </c>
      <c r="F64" s="249">
        <v>259993.16999999998</v>
      </c>
      <c r="G64" s="249">
        <v>0</v>
      </c>
      <c r="H64" s="249">
        <v>0</v>
      </c>
      <c r="I64" s="249">
        <v>0</v>
      </c>
      <c r="J64" s="248">
        <v>0</v>
      </c>
      <c r="K64" s="249">
        <v>0</v>
      </c>
      <c r="L64" s="249">
        <v>0</v>
      </c>
      <c r="M64" s="249">
        <v>0</v>
      </c>
      <c r="N64" s="249">
        <v>0</v>
      </c>
      <c r="O64" s="249">
        <v>0</v>
      </c>
      <c r="P64" s="248">
        <v>259993.16999999998</v>
      </c>
    </row>
    <row r="65" spans="1:16" ht="77.25" customHeight="1">
      <c r="A65" s="141"/>
      <c r="B65" s="142" t="s">
        <v>108</v>
      </c>
      <c r="C65" s="145" t="s">
        <v>178</v>
      </c>
      <c r="D65" s="146" t="s">
        <v>266</v>
      </c>
      <c r="E65" s="248">
        <v>339681.20999999996</v>
      </c>
      <c r="F65" s="249">
        <v>339681.20999999996</v>
      </c>
      <c r="G65" s="249">
        <v>0</v>
      </c>
      <c r="H65" s="249">
        <v>0</v>
      </c>
      <c r="I65" s="249">
        <v>0</v>
      </c>
      <c r="J65" s="248">
        <v>0</v>
      </c>
      <c r="K65" s="249">
        <v>0</v>
      </c>
      <c r="L65" s="249">
        <v>0</v>
      </c>
      <c r="M65" s="249">
        <v>0</v>
      </c>
      <c r="N65" s="249">
        <v>0</v>
      </c>
      <c r="O65" s="249">
        <v>0</v>
      </c>
      <c r="P65" s="248">
        <v>339681.20999999996</v>
      </c>
    </row>
    <row r="66" spans="1:16" s="20" customFormat="1" ht="117.75" customHeight="1">
      <c r="A66" s="141"/>
      <c r="B66" s="142" t="s">
        <v>109</v>
      </c>
      <c r="C66" s="145" t="s">
        <v>178</v>
      </c>
      <c r="D66" s="146" t="s">
        <v>267</v>
      </c>
      <c r="E66" s="248">
        <v>151787.41</v>
      </c>
      <c r="F66" s="249">
        <v>151787.41</v>
      </c>
      <c r="G66" s="249">
        <v>0</v>
      </c>
      <c r="H66" s="249">
        <v>0</v>
      </c>
      <c r="I66" s="249">
        <v>0</v>
      </c>
      <c r="J66" s="248">
        <v>0</v>
      </c>
      <c r="K66" s="249">
        <v>0</v>
      </c>
      <c r="L66" s="249">
        <v>0</v>
      </c>
      <c r="M66" s="249">
        <v>0</v>
      </c>
      <c r="N66" s="249">
        <v>0</v>
      </c>
      <c r="O66" s="249">
        <v>0</v>
      </c>
      <c r="P66" s="248">
        <v>151787.41</v>
      </c>
    </row>
    <row r="67" spans="1:16" ht="15">
      <c r="A67" s="141"/>
      <c r="B67" s="142" t="s">
        <v>110</v>
      </c>
      <c r="C67" s="145" t="s">
        <v>178</v>
      </c>
      <c r="D67" s="146" t="s">
        <v>434</v>
      </c>
      <c r="E67" s="248">
        <v>358068.51</v>
      </c>
      <c r="F67" s="249">
        <v>358068.51</v>
      </c>
      <c r="G67" s="249">
        <v>0</v>
      </c>
      <c r="H67" s="249">
        <v>0</v>
      </c>
      <c r="I67" s="249">
        <v>0</v>
      </c>
      <c r="J67" s="248">
        <v>0</v>
      </c>
      <c r="K67" s="249">
        <v>0</v>
      </c>
      <c r="L67" s="249">
        <v>0</v>
      </c>
      <c r="M67" s="249">
        <v>0</v>
      </c>
      <c r="N67" s="249">
        <v>0</v>
      </c>
      <c r="O67" s="249">
        <v>0</v>
      </c>
      <c r="P67" s="248">
        <v>358068.51</v>
      </c>
    </row>
    <row r="68" spans="1:16" ht="39.75" customHeight="1">
      <c r="A68" s="141"/>
      <c r="B68" s="142" t="s">
        <v>111</v>
      </c>
      <c r="C68" s="145" t="s">
        <v>71</v>
      </c>
      <c r="D68" s="143" t="s">
        <v>210</v>
      </c>
      <c r="E68" s="248">
        <v>178883765.9</v>
      </c>
      <c r="F68" s="249">
        <v>178883765.9</v>
      </c>
      <c r="G68" s="249">
        <v>0</v>
      </c>
      <c r="H68" s="249">
        <v>0</v>
      </c>
      <c r="I68" s="249">
        <v>0</v>
      </c>
      <c r="J68" s="248">
        <v>0</v>
      </c>
      <c r="K68" s="249">
        <v>0</v>
      </c>
      <c r="L68" s="249">
        <v>0</v>
      </c>
      <c r="M68" s="249">
        <v>0</v>
      </c>
      <c r="N68" s="249">
        <v>0</v>
      </c>
      <c r="O68" s="249">
        <v>0</v>
      </c>
      <c r="P68" s="248">
        <v>178883765.9</v>
      </c>
    </row>
    <row r="69" spans="1:16" ht="140.25" customHeight="1">
      <c r="A69" s="141"/>
      <c r="B69" s="142" t="s">
        <v>112</v>
      </c>
      <c r="C69" s="143" t="s">
        <v>177</v>
      </c>
      <c r="D69" s="146" t="s">
        <v>211</v>
      </c>
      <c r="E69" s="248">
        <v>62307.43</v>
      </c>
      <c r="F69" s="249">
        <v>62307.43</v>
      </c>
      <c r="G69" s="249">
        <v>0</v>
      </c>
      <c r="H69" s="249">
        <v>0</v>
      </c>
      <c r="I69" s="249">
        <v>0</v>
      </c>
      <c r="J69" s="248">
        <v>0</v>
      </c>
      <c r="K69" s="249">
        <v>0</v>
      </c>
      <c r="L69" s="249">
        <v>0</v>
      </c>
      <c r="M69" s="249">
        <v>0</v>
      </c>
      <c r="N69" s="249">
        <v>0</v>
      </c>
      <c r="O69" s="249">
        <v>0</v>
      </c>
      <c r="P69" s="248">
        <v>62307.43</v>
      </c>
    </row>
    <row r="70" spans="1:16" ht="45" customHeight="1">
      <c r="A70" s="141"/>
      <c r="B70" s="142" t="s">
        <v>113</v>
      </c>
      <c r="C70" s="145" t="s">
        <v>178</v>
      </c>
      <c r="D70" s="146" t="s">
        <v>435</v>
      </c>
      <c r="E70" s="248">
        <v>0</v>
      </c>
      <c r="F70" s="249">
        <v>0</v>
      </c>
      <c r="G70" s="249">
        <v>0</v>
      </c>
      <c r="H70" s="249">
        <v>0</v>
      </c>
      <c r="I70" s="249">
        <v>0</v>
      </c>
      <c r="J70" s="248">
        <v>0</v>
      </c>
      <c r="K70" s="249">
        <v>0</v>
      </c>
      <c r="L70" s="249">
        <v>0</v>
      </c>
      <c r="M70" s="249">
        <v>0</v>
      </c>
      <c r="N70" s="249">
        <v>0</v>
      </c>
      <c r="O70" s="249">
        <v>0</v>
      </c>
      <c r="P70" s="248">
        <v>0</v>
      </c>
    </row>
    <row r="71" spans="1:16" ht="105">
      <c r="A71" s="141"/>
      <c r="B71" s="142" t="s">
        <v>114</v>
      </c>
      <c r="C71" s="145" t="s">
        <v>178</v>
      </c>
      <c r="D71" s="146" t="s">
        <v>212</v>
      </c>
      <c r="E71" s="248">
        <v>4324</v>
      </c>
      <c r="F71" s="249">
        <v>4324</v>
      </c>
      <c r="G71" s="249">
        <v>0</v>
      </c>
      <c r="H71" s="249">
        <v>0</v>
      </c>
      <c r="I71" s="249">
        <v>0</v>
      </c>
      <c r="J71" s="248">
        <v>0</v>
      </c>
      <c r="K71" s="249">
        <v>0</v>
      </c>
      <c r="L71" s="249">
        <v>0</v>
      </c>
      <c r="M71" s="249">
        <v>0</v>
      </c>
      <c r="N71" s="249">
        <v>0</v>
      </c>
      <c r="O71" s="249">
        <v>0</v>
      </c>
      <c r="P71" s="248">
        <v>4324</v>
      </c>
    </row>
    <row r="72" spans="1:16" s="20" customFormat="1" ht="15" customHeight="1">
      <c r="A72" s="141"/>
      <c r="B72" s="142" t="s">
        <v>115</v>
      </c>
      <c r="C72" s="145" t="s">
        <v>178</v>
      </c>
      <c r="D72" s="146" t="s">
        <v>436</v>
      </c>
      <c r="E72" s="248">
        <v>18377</v>
      </c>
      <c r="F72" s="249">
        <v>18377</v>
      </c>
      <c r="G72" s="249">
        <v>0</v>
      </c>
      <c r="H72" s="249">
        <v>0</v>
      </c>
      <c r="I72" s="249">
        <v>0</v>
      </c>
      <c r="J72" s="248">
        <v>0</v>
      </c>
      <c r="K72" s="249">
        <v>0</v>
      </c>
      <c r="L72" s="249">
        <v>0</v>
      </c>
      <c r="M72" s="249">
        <v>0</v>
      </c>
      <c r="N72" s="249">
        <v>0</v>
      </c>
      <c r="O72" s="249">
        <v>0</v>
      </c>
      <c r="P72" s="248">
        <v>18377</v>
      </c>
    </row>
    <row r="73" spans="1:16" ht="30">
      <c r="A73" s="141"/>
      <c r="B73" s="142" t="s">
        <v>116</v>
      </c>
      <c r="C73" s="145" t="s">
        <v>71</v>
      </c>
      <c r="D73" s="146" t="s">
        <v>213</v>
      </c>
      <c r="E73" s="248">
        <v>763891.57</v>
      </c>
      <c r="F73" s="249">
        <v>763891.57</v>
      </c>
      <c r="G73" s="249">
        <v>0</v>
      </c>
      <c r="H73" s="249">
        <v>0</v>
      </c>
      <c r="I73" s="249">
        <v>0</v>
      </c>
      <c r="J73" s="248">
        <v>0</v>
      </c>
      <c r="K73" s="249">
        <v>0</v>
      </c>
      <c r="L73" s="249">
        <v>0</v>
      </c>
      <c r="M73" s="249">
        <v>0</v>
      </c>
      <c r="N73" s="249">
        <v>0</v>
      </c>
      <c r="O73" s="249">
        <v>0</v>
      </c>
      <c r="P73" s="248">
        <v>763891.57</v>
      </c>
    </row>
    <row r="74" spans="1:16" ht="120" customHeight="1">
      <c r="A74" s="141"/>
      <c r="B74" s="142" t="s">
        <v>117</v>
      </c>
      <c r="C74" s="145" t="s">
        <v>177</v>
      </c>
      <c r="D74" s="146" t="s">
        <v>196</v>
      </c>
      <c r="E74" s="248">
        <v>15000</v>
      </c>
      <c r="F74" s="249">
        <v>15000</v>
      </c>
      <c r="G74" s="249">
        <v>0</v>
      </c>
      <c r="H74" s="249">
        <v>0</v>
      </c>
      <c r="I74" s="249">
        <v>0</v>
      </c>
      <c r="J74" s="248">
        <v>30000</v>
      </c>
      <c r="K74" s="249">
        <v>0</v>
      </c>
      <c r="L74" s="249">
        <v>0</v>
      </c>
      <c r="M74" s="249">
        <v>0</v>
      </c>
      <c r="N74" s="249">
        <v>30000</v>
      </c>
      <c r="O74" s="249">
        <v>30000</v>
      </c>
      <c r="P74" s="248">
        <v>45000</v>
      </c>
    </row>
    <row r="75" spans="1:16" ht="45">
      <c r="A75" s="141"/>
      <c r="B75" s="142" t="s">
        <v>118</v>
      </c>
      <c r="C75" s="145" t="s">
        <v>178</v>
      </c>
      <c r="D75" s="146" t="s">
        <v>437</v>
      </c>
      <c r="E75" s="248">
        <v>16000</v>
      </c>
      <c r="F75" s="249">
        <v>16000</v>
      </c>
      <c r="G75" s="249">
        <v>0</v>
      </c>
      <c r="H75" s="249">
        <v>0</v>
      </c>
      <c r="I75" s="249">
        <v>0</v>
      </c>
      <c r="J75" s="248">
        <v>0</v>
      </c>
      <c r="K75" s="249">
        <v>0</v>
      </c>
      <c r="L75" s="249">
        <v>0</v>
      </c>
      <c r="M75" s="249">
        <v>0</v>
      </c>
      <c r="N75" s="249">
        <v>0</v>
      </c>
      <c r="O75" s="249">
        <v>0</v>
      </c>
      <c r="P75" s="248">
        <v>16000</v>
      </c>
    </row>
    <row r="76" spans="1:16" ht="15">
      <c r="A76" s="141"/>
      <c r="B76" s="142" t="s">
        <v>119</v>
      </c>
      <c r="C76" s="145" t="s">
        <v>178</v>
      </c>
      <c r="D76" s="146" t="s">
        <v>438</v>
      </c>
      <c r="E76" s="248">
        <v>160000</v>
      </c>
      <c r="F76" s="249">
        <v>160000</v>
      </c>
      <c r="G76" s="249">
        <v>0</v>
      </c>
      <c r="H76" s="249">
        <v>0</v>
      </c>
      <c r="I76" s="249">
        <v>0</v>
      </c>
      <c r="J76" s="248">
        <v>0</v>
      </c>
      <c r="K76" s="249">
        <v>0</v>
      </c>
      <c r="L76" s="249">
        <v>0</v>
      </c>
      <c r="M76" s="249">
        <v>0</v>
      </c>
      <c r="N76" s="249">
        <v>0</v>
      </c>
      <c r="O76" s="249">
        <v>0</v>
      </c>
      <c r="P76" s="248">
        <v>160000</v>
      </c>
    </row>
    <row r="77" spans="1:16" ht="30">
      <c r="A77" s="141"/>
      <c r="B77" s="142" t="s">
        <v>120</v>
      </c>
      <c r="C77" s="145" t="s">
        <v>178</v>
      </c>
      <c r="D77" s="146" t="s">
        <v>84</v>
      </c>
      <c r="E77" s="248">
        <v>413500</v>
      </c>
      <c r="F77" s="249">
        <v>413500</v>
      </c>
      <c r="G77" s="249">
        <v>0</v>
      </c>
      <c r="H77" s="249">
        <v>0</v>
      </c>
      <c r="I77" s="249">
        <v>0</v>
      </c>
      <c r="J77" s="248">
        <v>0</v>
      </c>
      <c r="K77" s="249">
        <v>0</v>
      </c>
      <c r="L77" s="249">
        <v>0</v>
      </c>
      <c r="M77" s="249">
        <v>0</v>
      </c>
      <c r="N77" s="249">
        <v>0</v>
      </c>
      <c r="O77" s="249">
        <v>0</v>
      </c>
      <c r="P77" s="248">
        <v>413500</v>
      </c>
    </row>
    <row r="78" spans="1:16" ht="30">
      <c r="A78" s="141"/>
      <c r="B78" s="142" t="s">
        <v>454</v>
      </c>
      <c r="C78" s="143" t="s">
        <v>178</v>
      </c>
      <c r="D78" s="143" t="s">
        <v>455</v>
      </c>
      <c r="E78" s="248">
        <v>200000</v>
      </c>
      <c r="F78" s="249">
        <v>200000</v>
      </c>
      <c r="G78" s="249">
        <v>0</v>
      </c>
      <c r="H78" s="249">
        <v>0</v>
      </c>
      <c r="I78" s="249">
        <v>0</v>
      </c>
      <c r="J78" s="248">
        <v>0</v>
      </c>
      <c r="K78" s="249">
        <v>0</v>
      </c>
      <c r="L78" s="249">
        <v>0</v>
      </c>
      <c r="M78" s="249">
        <v>0</v>
      </c>
      <c r="N78" s="249">
        <v>0</v>
      </c>
      <c r="O78" s="249">
        <v>0</v>
      </c>
      <c r="P78" s="248">
        <v>200000</v>
      </c>
    </row>
    <row r="79" spans="1:16" s="20" customFormat="1" ht="42.75" customHeight="1">
      <c r="A79" s="141"/>
      <c r="B79" s="142" t="s">
        <v>121</v>
      </c>
      <c r="C79" s="145" t="s">
        <v>178</v>
      </c>
      <c r="D79" s="143" t="s">
        <v>85</v>
      </c>
      <c r="E79" s="248">
        <v>3450000</v>
      </c>
      <c r="F79" s="249">
        <v>3450000</v>
      </c>
      <c r="G79" s="249">
        <v>0</v>
      </c>
      <c r="H79" s="249">
        <v>0</v>
      </c>
      <c r="I79" s="249">
        <v>0</v>
      </c>
      <c r="J79" s="248">
        <v>0</v>
      </c>
      <c r="K79" s="249">
        <v>0</v>
      </c>
      <c r="L79" s="249">
        <v>0</v>
      </c>
      <c r="M79" s="249">
        <v>0</v>
      </c>
      <c r="N79" s="249">
        <v>0</v>
      </c>
      <c r="O79" s="249">
        <v>0</v>
      </c>
      <c r="P79" s="248">
        <v>3450000</v>
      </c>
    </row>
    <row r="80" spans="1:16" ht="15">
      <c r="A80" s="141"/>
      <c r="B80" s="142" t="s">
        <v>122</v>
      </c>
      <c r="C80" s="143" t="s">
        <v>179</v>
      </c>
      <c r="D80" s="143" t="s">
        <v>245</v>
      </c>
      <c r="E80" s="248">
        <v>900000</v>
      </c>
      <c r="F80" s="249">
        <v>900000</v>
      </c>
      <c r="G80" s="249">
        <v>0</v>
      </c>
      <c r="H80" s="249">
        <v>0</v>
      </c>
      <c r="I80" s="249">
        <v>0</v>
      </c>
      <c r="J80" s="248">
        <v>0</v>
      </c>
      <c r="K80" s="249">
        <v>0</v>
      </c>
      <c r="L80" s="249">
        <v>0</v>
      </c>
      <c r="M80" s="249">
        <v>0</v>
      </c>
      <c r="N80" s="249">
        <v>0</v>
      </c>
      <c r="O80" s="249">
        <v>0</v>
      </c>
      <c r="P80" s="248">
        <v>900000</v>
      </c>
    </row>
    <row r="81" spans="1:16" ht="15">
      <c r="A81" s="141"/>
      <c r="B81" s="142" t="s">
        <v>123</v>
      </c>
      <c r="C81" s="143" t="s">
        <v>179</v>
      </c>
      <c r="D81" s="143" t="s">
        <v>214</v>
      </c>
      <c r="E81" s="248">
        <v>35629.75</v>
      </c>
      <c r="F81" s="249">
        <v>35629.75</v>
      </c>
      <c r="G81" s="249">
        <v>0</v>
      </c>
      <c r="H81" s="249">
        <v>0</v>
      </c>
      <c r="I81" s="249">
        <v>0</v>
      </c>
      <c r="J81" s="248">
        <v>0</v>
      </c>
      <c r="K81" s="249">
        <v>0</v>
      </c>
      <c r="L81" s="249">
        <v>0</v>
      </c>
      <c r="M81" s="249">
        <v>0</v>
      </c>
      <c r="N81" s="249">
        <v>0</v>
      </c>
      <c r="O81" s="249">
        <v>0</v>
      </c>
      <c r="P81" s="248">
        <v>35629.75</v>
      </c>
    </row>
    <row r="82" spans="1:16" ht="15">
      <c r="A82" s="141"/>
      <c r="B82" s="142" t="s">
        <v>124</v>
      </c>
      <c r="C82" s="143" t="s">
        <v>179</v>
      </c>
      <c r="D82" s="143" t="s">
        <v>215</v>
      </c>
      <c r="E82" s="248">
        <v>35000000</v>
      </c>
      <c r="F82" s="249">
        <v>35000000</v>
      </c>
      <c r="G82" s="249">
        <v>0</v>
      </c>
      <c r="H82" s="249">
        <v>0</v>
      </c>
      <c r="I82" s="249">
        <v>0</v>
      </c>
      <c r="J82" s="248">
        <v>0</v>
      </c>
      <c r="K82" s="249">
        <v>0</v>
      </c>
      <c r="L82" s="249">
        <v>0</v>
      </c>
      <c r="M82" s="249">
        <v>0</v>
      </c>
      <c r="N82" s="249">
        <v>0</v>
      </c>
      <c r="O82" s="249">
        <v>0</v>
      </c>
      <c r="P82" s="248">
        <v>35000000</v>
      </c>
    </row>
    <row r="83" spans="1:16" ht="15">
      <c r="A83" s="141"/>
      <c r="B83" s="142" t="s">
        <v>125</v>
      </c>
      <c r="C83" s="143" t="s">
        <v>179</v>
      </c>
      <c r="D83" s="143" t="s">
        <v>216</v>
      </c>
      <c r="E83" s="248">
        <v>5500000</v>
      </c>
      <c r="F83" s="249">
        <v>5500000</v>
      </c>
      <c r="G83" s="249">
        <v>0</v>
      </c>
      <c r="H83" s="249">
        <v>0</v>
      </c>
      <c r="I83" s="249">
        <v>0</v>
      </c>
      <c r="J83" s="248">
        <v>0</v>
      </c>
      <c r="K83" s="249">
        <v>0</v>
      </c>
      <c r="L83" s="249">
        <v>0</v>
      </c>
      <c r="M83" s="249">
        <v>0</v>
      </c>
      <c r="N83" s="249">
        <v>0</v>
      </c>
      <c r="O83" s="249">
        <v>0</v>
      </c>
      <c r="P83" s="248">
        <v>5500000</v>
      </c>
    </row>
    <row r="84" spans="1:16" ht="15">
      <c r="A84" s="141"/>
      <c r="B84" s="142" t="s">
        <v>126</v>
      </c>
      <c r="C84" s="143" t="s">
        <v>179</v>
      </c>
      <c r="D84" s="143" t="s">
        <v>217</v>
      </c>
      <c r="E84" s="248">
        <v>13154370.25</v>
      </c>
      <c r="F84" s="249">
        <v>13154370.25</v>
      </c>
      <c r="G84" s="249">
        <v>0</v>
      </c>
      <c r="H84" s="249">
        <v>0</v>
      </c>
      <c r="I84" s="249">
        <v>0</v>
      </c>
      <c r="J84" s="248">
        <v>0</v>
      </c>
      <c r="K84" s="249">
        <v>0</v>
      </c>
      <c r="L84" s="249">
        <v>0</v>
      </c>
      <c r="M84" s="249">
        <v>0</v>
      </c>
      <c r="N84" s="249">
        <v>0</v>
      </c>
      <c r="O84" s="249">
        <v>0</v>
      </c>
      <c r="P84" s="248">
        <v>13154370.25</v>
      </c>
    </row>
    <row r="85" spans="1:16" ht="15">
      <c r="A85" s="141"/>
      <c r="B85" s="142" t="s">
        <v>127</v>
      </c>
      <c r="C85" s="143" t="s">
        <v>179</v>
      </c>
      <c r="D85" s="143" t="s">
        <v>218</v>
      </c>
      <c r="E85" s="248">
        <v>300000</v>
      </c>
      <c r="F85" s="249">
        <v>300000</v>
      </c>
      <c r="G85" s="249">
        <v>0</v>
      </c>
      <c r="H85" s="249">
        <v>0</v>
      </c>
      <c r="I85" s="249">
        <v>0</v>
      </c>
      <c r="J85" s="248">
        <v>0</v>
      </c>
      <c r="K85" s="249">
        <v>0</v>
      </c>
      <c r="L85" s="249">
        <v>0</v>
      </c>
      <c r="M85" s="249">
        <v>0</v>
      </c>
      <c r="N85" s="249">
        <v>0</v>
      </c>
      <c r="O85" s="249">
        <v>0</v>
      </c>
      <c r="P85" s="248">
        <v>300000</v>
      </c>
    </row>
    <row r="86" spans="1:16" ht="15">
      <c r="A86" s="141"/>
      <c r="B86" s="142" t="s">
        <v>128</v>
      </c>
      <c r="C86" s="143" t="s">
        <v>179</v>
      </c>
      <c r="D86" s="143" t="s">
        <v>219</v>
      </c>
      <c r="E86" s="248">
        <v>60000</v>
      </c>
      <c r="F86" s="249">
        <v>60000</v>
      </c>
      <c r="G86" s="249">
        <v>0</v>
      </c>
      <c r="H86" s="249">
        <v>0</v>
      </c>
      <c r="I86" s="249">
        <v>0</v>
      </c>
      <c r="J86" s="248">
        <v>0</v>
      </c>
      <c r="K86" s="249">
        <v>0</v>
      </c>
      <c r="L86" s="249">
        <v>0</v>
      </c>
      <c r="M86" s="249">
        <v>0</v>
      </c>
      <c r="N86" s="249">
        <v>0</v>
      </c>
      <c r="O86" s="249">
        <v>0</v>
      </c>
      <c r="P86" s="248">
        <v>60000</v>
      </c>
    </row>
    <row r="87" spans="1:16" ht="15">
      <c r="A87" s="141"/>
      <c r="B87" s="142" t="s">
        <v>129</v>
      </c>
      <c r="C87" s="143" t="s">
        <v>179</v>
      </c>
      <c r="D87" s="143" t="s">
        <v>246</v>
      </c>
      <c r="E87" s="248">
        <v>27000000</v>
      </c>
      <c r="F87" s="249">
        <v>27000000</v>
      </c>
      <c r="G87" s="249">
        <v>0</v>
      </c>
      <c r="H87" s="249">
        <v>0</v>
      </c>
      <c r="I87" s="249">
        <v>0</v>
      </c>
      <c r="J87" s="248">
        <v>0</v>
      </c>
      <c r="K87" s="249">
        <v>0</v>
      </c>
      <c r="L87" s="249">
        <v>0</v>
      </c>
      <c r="M87" s="249">
        <v>0</v>
      </c>
      <c r="N87" s="249">
        <v>0</v>
      </c>
      <c r="O87" s="249">
        <v>0</v>
      </c>
      <c r="P87" s="248">
        <v>27000000</v>
      </c>
    </row>
    <row r="88" spans="1:16" ht="15">
      <c r="A88" s="141"/>
      <c r="B88" s="142" t="s">
        <v>130</v>
      </c>
      <c r="C88" s="143" t="s">
        <v>72</v>
      </c>
      <c r="D88" s="143" t="s">
        <v>220</v>
      </c>
      <c r="E88" s="248">
        <v>17455500</v>
      </c>
      <c r="F88" s="249">
        <v>17455500</v>
      </c>
      <c r="G88" s="249">
        <v>0</v>
      </c>
      <c r="H88" s="249">
        <v>0</v>
      </c>
      <c r="I88" s="249">
        <v>0</v>
      </c>
      <c r="J88" s="248">
        <v>0</v>
      </c>
      <c r="K88" s="249">
        <v>0</v>
      </c>
      <c r="L88" s="249">
        <v>0</v>
      </c>
      <c r="M88" s="249">
        <v>0</v>
      </c>
      <c r="N88" s="249">
        <v>0</v>
      </c>
      <c r="O88" s="249">
        <v>0</v>
      </c>
      <c r="P88" s="248">
        <v>17455500</v>
      </c>
    </row>
    <row r="89" spans="1:16" ht="15">
      <c r="A89" s="141"/>
      <c r="B89" s="142" t="s">
        <v>132</v>
      </c>
      <c r="C89" s="143" t="s">
        <v>72</v>
      </c>
      <c r="D89" s="143" t="s">
        <v>247</v>
      </c>
      <c r="E89" s="248">
        <v>1262000</v>
      </c>
      <c r="F89" s="249">
        <v>1262000</v>
      </c>
      <c r="G89" s="249">
        <v>0</v>
      </c>
      <c r="H89" s="249">
        <v>0</v>
      </c>
      <c r="I89" s="249">
        <v>0</v>
      </c>
      <c r="J89" s="248">
        <v>0</v>
      </c>
      <c r="K89" s="249">
        <v>0</v>
      </c>
      <c r="L89" s="249">
        <v>0</v>
      </c>
      <c r="M89" s="249">
        <v>0</v>
      </c>
      <c r="N89" s="249">
        <v>0</v>
      </c>
      <c r="O89" s="249">
        <v>0</v>
      </c>
      <c r="P89" s="248">
        <v>1262000</v>
      </c>
    </row>
    <row r="90" spans="1:16" ht="48" customHeight="1">
      <c r="A90" s="141"/>
      <c r="B90" s="142" t="s">
        <v>180</v>
      </c>
      <c r="C90" s="143" t="s">
        <v>73</v>
      </c>
      <c r="D90" s="143" t="s">
        <v>248</v>
      </c>
      <c r="E90" s="248">
        <v>2455577</v>
      </c>
      <c r="F90" s="249">
        <v>2455577</v>
      </c>
      <c r="G90" s="249">
        <v>1918073</v>
      </c>
      <c r="H90" s="249">
        <v>73097</v>
      </c>
      <c r="I90" s="249">
        <v>0</v>
      </c>
      <c r="J90" s="248">
        <v>23100</v>
      </c>
      <c r="K90" s="249">
        <v>23100</v>
      </c>
      <c r="L90" s="249">
        <v>14000</v>
      </c>
      <c r="M90" s="249">
        <v>0</v>
      </c>
      <c r="N90" s="249">
        <v>0</v>
      </c>
      <c r="O90" s="249">
        <v>0</v>
      </c>
      <c r="P90" s="248">
        <v>2478677</v>
      </c>
    </row>
    <row r="91" spans="1:16" s="20" customFormat="1" ht="15">
      <c r="A91" s="141"/>
      <c r="B91" s="142" t="s">
        <v>181</v>
      </c>
      <c r="C91" s="143" t="s">
        <v>72</v>
      </c>
      <c r="D91" s="143" t="s">
        <v>221</v>
      </c>
      <c r="E91" s="248">
        <v>1214136</v>
      </c>
      <c r="F91" s="249">
        <v>1214136</v>
      </c>
      <c r="G91" s="249">
        <v>773419</v>
      </c>
      <c r="H91" s="249">
        <v>174495</v>
      </c>
      <c r="I91" s="249">
        <v>0</v>
      </c>
      <c r="J91" s="248">
        <v>300842</v>
      </c>
      <c r="K91" s="249">
        <v>228342</v>
      </c>
      <c r="L91" s="249">
        <v>144000</v>
      </c>
      <c r="M91" s="249">
        <v>21000</v>
      </c>
      <c r="N91" s="249">
        <v>72500</v>
      </c>
      <c r="O91" s="249">
        <v>72500</v>
      </c>
      <c r="P91" s="248">
        <v>1514978</v>
      </c>
    </row>
    <row r="92" spans="1:16" ht="15">
      <c r="A92" s="141"/>
      <c r="B92" s="142" t="s">
        <v>133</v>
      </c>
      <c r="C92" s="143" t="s">
        <v>179</v>
      </c>
      <c r="D92" s="143" t="s">
        <v>249</v>
      </c>
      <c r="E92" s="248">
        <v>347451</v>
      </c>
      <c r="F92" s="249">
        <v>347451</v>
      </c>
      <c r="G92" s="249">
        <v>258512</v>
      </c>
      <c r="H92" s="249">
        <v>9815</v>
      </c>
      <c r="I92" s="249">
        <v>0</v>
      </c>
      <c r="J92" s="248">
        <v>0</v>
      </c>
      <c r="K92" s="249">
        <v>0</v>
      </c>
      <c r="L92" s="249">
        <v>0</v>
      </c>
      <c r="M92" s="249">
        <v>0</v>
      </c>
      <c r="N92" s="249">
        <v>0</v>
      </c>
      <c r="O92" s="249">
        <v>0</v>
      </c>
      <c r="P92" s="248">
        <v>347451</v>
      </c>
    </row>
    <row r="93" spans="1:16" ht="15">
      <c r="A93" s="141"/>
      <c r="B93" s="142" t="s">
        <v>134</v>
      </c>
      <c r="C93" s="143" t="s">
        <v>179</v>
      </c>
      <c r="D93" s="143" t="s">
        <v>250</v>
      </c>
      <c r="E93" s="248">
        <v>3000</v>
      </c>
      <c r="F93" s="249">
        <v>3000</v>
      </c>
      <c r="G93" s="249">
        <v>0</v>
      </c>
      <c r="H93" s="249">
        <v>0</v>
      </c>
      <c r="I93" s="249">
        <v>0</v>
      </c>
      <c r="J93" s="248">
        <v>0</v>
      </c>
      <c r="K93" s="249">
        <v>0</v>
      </c>
      <c r="L93" s="249">
        <v>0</v>
      </c>
      <c r="M93" s="249">
        <v>0</v>
      </c>
      <c r="N93" s="249">
        <v>0</v>
      </c>
      <c r="O93" s="249">
        <v>0</v>
      </c>
      <c r="P93" s="248">
        <v>3000</v>
      </c>
    </row>
    <row r="94" spans="1:16" s="20" customFormat="1" ht="48" customHeight="1">
      <c r="A94" s="141"/>
      <c r="B94" s="142" t="s">
        <v>136</v>
      </c>
      <c r="C94" s="143" t="s">
        <v>72</v>
      </c>
      <c r="D94" s="143" t="s">
        <v>251</v>
      </c>
      <c r="E94" s="248">
        <v>635500</v>
      </c>
      <c r="F94" s="249">
        <v>635500</v>
      </c>
      <c r="G94" s="249">
        <v>0</v>
      </c>
      <c r="H94" s="249">
        <v>0</v>
      </c>
      <c r="I94" s="249">
        <v>0</v>
      </c>
      <c r="J94" s="248">
        <v>0</v>
      </c>
      <c r="K94" s="249">
        <v>0</v>
      </c>
      <c r="L94" s="249">
        <v>0</v>
      </c>
      <c r="M94" s="249">
        <v>0</v>
      </c>
      <c r="N94" s="249">
        <v>0</v>
      </c>
      <c r="O94" s="249">
        <v>0</v>
      </c>
      <c r="P94" s="248">
        <v>635500</v>
      </c>
    </row>
    <row r="95" spans="1:16" ht="45">
      <c r="A95" s="141"/>
      <c r="B95" s="142" t="s">
        <v>229</v>
      </c>
      <c r="C95" s="143" t="s">
        <v>71</v>
      </c>
      <c r="D95" s="143" t="s">
        <v>228</v>
      </c>
      <c r="E95" s="248">
        <v>18200</v>
      </c>
      <c r="F95" s="249">
        <v>18200</v>
      </c>
      <c r="G95" s="249">
        <v>0</v>
      </c>
      <c r="H95" s="249">
        <v>0</v>
      </c>
      <c r="I95" s="249">
        <v>0</v>
      </c>
      <c r="J95" s="248">
        <v>0</v>
      </c>
      <c r="K95" s="249">
        <v>0</v>
      </c>
      <c r="L95" s="249">
        <v>0</v>
      </c>
      <c r="M95" s="249">
        <v>0</v>
      </c>
      <c r="N95" s="249">
        <v>0</v>
      </c>
      <c r="O95" s="249">
        <v>0</v>
      </c>
      <c r="P95" s="248">
        <v>18200</v>
      </c>
    </row>
    <row r="96" spans="1:16" ht="15">
      <c r="A96" s="141"/>
      <c r="B96" s="142" t="s">
        <v>137</v>
      </c>
      <c r="C96" s="143" t="s">
        <v>36</v>
      </c>
      <c r="D96" s="143" t="s">
        <v>224</v>
      </c>
      <c r="E96" s="248">
        <v>719857</v>
      </c>
      <c r="F96" s="249">
        <v>719857</v>
      </c>
      <c r="G96" s="249">
        <v>578525</v>
      </c>
      <c r="H96" s="249">
        <v>0</v>
      </c>
      <c r="I96" s="249">
        <v>0</v>
      </c>
      <c r="J96" s="248">
        <v>0</v>
      </c>
      <c r="K96" s="249">
        <v>0</v>
      </c>
      <c r="L96" s="249">
        <v>0</v>
      </c>
      <c r="M96" s="249">
        <v>0</v>
      </c>
      <c r="N96" s="249">
        <v>0</v>
      </c>
      <c r="O96" s="249">
        <v>0</v>
      </c>
      <c r="P96" s="248">
        <v>719857</v>
      </c>
    </row>
    <row r="97" spans="1:16" s="20" customFormat="1" ht="15">
      <c r="A97" s="141"/>
      <c r="B97" s="142" t="s">
        <v>138</v>
      </c>
      <c r="C97" s="143" t="s">
        <v>36</v>
      </c>
      <c r="D97" s="143" t="s">
        <v>74</v>
      </c>
      <c r="E97" s="248">
        <v>601767</v>
      </c>
      <c r="F97" s="249">
        <v>601767</v>
      </c>
      <c r="G97" s="249">
        <v>381670</v>
      </c>
      <c r="H97" s="249">
        <v>107970</v>
      </c>
      <c r="I97" s="249">
        <v>0</v>
      </c>
      <c r="J97" s="248">
        <v>0</v>
      </c>
      <c r="K97" s="249">
        <v>0</v>
      </c>
      <c r="L97" s="249">
        <v>0</v>
      </c>
      <c r="M97" s="249">
        <v>0</v>
      </c>
      <c r="N97" s="249">
        <v>0</v>
      </c>
      <c r="O97" s="249">
        <v>0</v>
      </c>
      <c r="P97" s="248">
        <v>601767</v>
      </c>
    </row>
    <row r="98" spans="1:16" ht="15">
      <c r="A98" s="141"/>
      <c r="B98" s="142" t="s">
        <v>131</v>
      </c>
      <c r="C98" s="143" t="s">
        <v>36</v>
      </c>
      <c r="D98" s="143" t="s">
        <v>35</v>
      </c>
      <c r="E98" s="248">
        <v>341040</v>
      </c>
      <c r="F98" s="249">
        <v>341040</v>
      </c>
      <c r="G98" s="249">
        <v>0</v>
      </c>
      <c r="H98" s="249">
        <v>0</v>
      </c>
      <c r="I98" s="249">
        <v>0</v>
      </c>
      <c r="J98" s="248">
        <v>0</v>
      </c>
      <c r="K98" s="249">
        <v>0</v>
      </c>
      <c r="L98" s="249">
        <v>0</v>
      </c>
      <c r="M98" s="249">
        <v>0</v>
      </c>
      <c r="N98" s="249">
        <v>0</v>
      </c>
      <c r="O98" s="249">
        <v>0</v>
      </c>
      <c r="P98" s="248">
        <v>341040</v>
      </c>
    </row>
    <row r="99" spans="1:16" ht="14.25">
      <c r="A99" s="137"/>
      <c r="B99" s="136" t="s">
        <v>162</v>
      </c>
      <c r="C99" s="138"/>
      <c r="D99" s="139" t="s">
        <v>60</v>
      </c>
      <c r="E99" s="140">
        <v>0</v>
      </c>
      <c r="F99" s="138">
        <v>0</v>
      </c>
      <c r="G99" s="138">
        <v>0</v>
      </c>
      <c r="H99" s="138">
        <v>0</v>
      </c>
      <c r="I99" s="138">
        <v>0</v>
      </c>
      <c r="J99" s="140">
        <v>2148270</v>
      </c>
      <c r="K99" s="138">
        <v>0</v>
      </c>
      <c r="L99" s="138">
        <v>0</v>
      </c>
      <c r="M99" s="138">
        <v>0</v>
      </c>
      <c r="N99" s="138">
        <v>2148270</v>
      </c>
      <c r="O99" s="138">
        <v>2148270</v>
      </c>
      <c r="P99" s="140">
        <v>2148270</v>
      </c>
    </row>
    <row r="100" spans="1:16" ht="15">
      <c r="A100" s="141"/>
      <c r="B100" s="142" t="s">
        <v>252</v>
      </c>
      <c r="C100" s="143" t="s">
        <v>230</v>
      </c>
      <c r="D100" s="143" t="s">
        <v>232</v>
      </c>
      <c r="E100" s="248">
        <v>0</v>
      </c>
      <c r="F100" s="249">
        <v>0</v>
      </c>
      <c r="G100" s="249">
        <v>0</v>
      </c>
      <c r="H100" s="249">
        <v>0</v>
      </c>
      <c r="I100" s="249">
        <v>0</v>
      </c>
      <c r="J100" s="248">
        <v>2148270</v>
      </c>
      <c r="K100" s="249">
        <v>0</v>
      </c>
      <c r="L100" s="249">
        <v>0</v>
      </c>
      <c r="M100" s="249">
        <v>0</v>
      </c>
      <c r="N100" s="249">
        <v>2148270</v>
      </c>
      <c r="O100" s="249">
        <v>2148270</v>
      </c>
      <c r="P100" s="248">
        <v>2148270</v>
      </c>
    </row>
    <row r="101" spans="1:16" ht="14.25">
      <c r="A101" s="136" t="s">
        <v>0</v>
      </c>
      <c r="B101" s="137"/>
      <c r="C101" s="138"/>
      <c r="D101" s="139" t="s">
        <v>1</v>
      </c>
      <c r="E101" s="140">
        <v>715142</v>
      </c>
      <c r="F101" s="138">
        <v>715142</v>
      </c>
      <c r="G101" s="138">
        <v>542442</v>
      </c>
      <c r="H101" s="138">
        <v>20754</v>
      </c>
      <c r="I101" s="138">
        <v>0</v>
      </c>
      <c r="J101" s="140">
        <v>0</v>
      </c>
      <c r="K101" s="138">
        <v>0</v>
      </c>
      <c r="L101" s="138">
        <v>0</v>
      </c>
      <c r="M101" s="138">
        <v>0</v>
      </c>
      <c r="N101" s="138">
        <v>0</v>
      </c>
      <c r="O101" s="138">
        <v>0</v>
      </c>
      <c r="P101" s="140">
        <v>715142</v>
      </c>
    </row>
    <row r="102" spans="1:16" ht="18.75" customHeight="1">
      <c r="A102" s="137"/>
      <c r="B102" s="136" t="s">
        <v>158</v>
      </c>
      <c r="C102" s="138"/>
      <c r="D102" s="139" t="s">
        <v>58</v>
      </c>
      <c r="E102" s="140">
        <v>700142</v>
      </c>
      <c r="F102" s="138">
        <v>700142</v>
      </c>
      <c r="G102" s="138">
        <v>542442</v>
      </c>
      <c r="H102" s="138">
        <v>20754</v>
      </c>
      <c r="I102" s="138">
        <v>0</v>
      </c>
      <c r="J102" s="140">
        <v>0</v>
      </c>
      <c r="K102" s="138">
        <v>0</v>
      </c>
      <c r="L102" s="138">
        <v>0</v>
      </c>
      <c r="M102" s="138">
        <v>0</v>
      </c>
      <c r="N102" s="138">
        <v>0</v>
      </c>
      <c r="O102" s="138">
        <v>0</v>
      </c>
      <c r="P102" s="140">
        <v>700142</v>
      </c>
    </row>
    <row r="103" spans="1:16" ht="46.5" customHeight="1">
      <c r="A103" s="141"/>
      <c r="B103" s="142" t="s">
        <v>15</v>
      </c>
      <c r="C103" s="143" t="s">
        <v>159</v>
      </c>
      <c r="D103" s="143" t="s">
        <v>197</v>
      </c>
      <c r="E103" s="248">
        <v>700142</v>
      </c>
      <c r="F103" s="249">
        <v>700142</v>
      </c>
      <c r="G103" s="249">
        <v>542442</v>
      </c>
      <c r="H103" s="249">
        <v>20754</v>
      </c>
      <c r="I103" s="249">
        <v>0</v>
      </c>
      <c r="J103" s="248">
        <v>0</v>
      </c>
      <c r="K103" s="249">
        <v>0</v>
      </c>
      <c r="L103" s="249">
        <v>0</v>
      </c>
      <c r="M103" s="249">
        <v>0</v>
      </c>
      <c r="N103" s="249">
        <v>0</v>
      </c>
      <c r="O103" s="249">
        <v>0</v>
      </c>
      <c r="P103" s="248">
        <v>700142</v>
      </c>
    </row>
    <row r="104" spans="1:16" ht="14.25">
      <c r="A104" s="137"/>
      <c r="B104" s="136" t="s">
        <v>176</v>
      </c>
      <c r="C104" s="138"/>
      <c r="D104" s="139" t="s">
        <v>70</v>
      </c>
      <c r="E104" s="140">
        <v>15000</v>
      </c>
      <c r="F104" s="138">
        <v>15000</v>
      </c>
      <c r="G104" s="138">
        <v>0</v>
      </c>
      <c r="H104" s="138">
        <v>0</v>
      </c>
      <c r="I104" s="138">
        <v>0</v>
      </c>
      <c r="J104" s="140">
        <v>0</v>
      </c>
      <c r="K104" s="138">
        <v>0</v>
      </c>
      <c r="L104" s="138">
        <v>0</v>
      </c>
      <c r="M104" s="138">
        <v>0</v>
      </c>
      <c r="N104" s="138">
        <v>0</v>
      </c>
      <c r="O104" s="138">
        <v>0</v>
      </c>
      <c r="P104" s="140">
        <v>15000</v>
      </c>
    </row>
    <row r="105" spans="1:16" ht="15">
      <c r="A105" s="141"/>
      <c r="B105" s="142" t="s">
        <v>135</v>
      </c>
      <c r="C105" s="143" t="s">
        <v>179</v>
      </c>
      <c r="D105" s="143" t="s">
        <v>222</v>
      </c>
      <c r="E105" s="248">
        <v>15000</v>
      </c>
      <c r="F105" s="249">
        <v>15000</v>
      </c>
      <c r="G105" s="249">
        <v>0</v>
      </c>
      <c r="H105" s="249">
        <v>0</v>
      </c>
      <c r="I105" s="249">
        <v>0</v>
      </c>
      <c r="J105" s="248">
        <v>0</v>
      </c>
      <c r="K105" s="249">
        <v>0</v>
      </c>
      <c r="L105" s="249">
        <v>0</v>
      </c>
      <c r="M105" s="249">
        <v>0</v>
      </c>
      <c r="N105" s="249">
        <v>0</v>
      </c>
      <c r="O105" s="249">
        <v>0</v>
      </c>
      <c r="P105" s="248">
        <v>15000</v>
      </c>
    </row>
    <row r="106" spans="1:16" ht="28.5">
      <c r="A106" s="136" t="s">
        <v>2</v>
      </c>
      <c r="B106" s="137"/>
      <c r="C106" s="138"/>
      <c r="D106" s="139" t="s">
        <v>3</v>
      </c>
      <c r="E106" s="140">
        <v>11835594</v>
      </c>
      <c r="F106" s="138">
        <v>11835594</v>
      </c>
      <c r="G106" s="138">
        <v>6717780</v>
      </c>
      <c r="H106" s="138">
        <v>1205529</v>
      </c>
      <c r="I106" s="138">
        <v>0</v>
      </c>
      <c r="J106" s="140">
        <v>3085393</v>
      </c>
      <c r="K106" s="138">
        <v>141300</v>
      </c>
      <c r="L106" s="138">
        <v>110214</v>
      </c>
      <c r="M106" s="138">
        <v>0</v>
      </c>
      <c r="N106" s="138">
        <v>2944093</v>
      </c>
      <c r="O106" s="138">
        <v>2944093</v>
      </c>
      <c r="P106" s="140">
        <v>14920987</v>
      </c>
    </row>
    <row r="107" spans="1:16" ht="14.25">
      <c r="A107" s="137"/>
      <c r="B107" s="136" t="s">
        <v>158</v>
      </c>
      <c r="C107" s="138"/>
      <c r="D107" s="139" t="s">
        <v>58</v>
      </c>
      <c r="E107" s="140">
        <v>566379</v>
      </c>
      <c r="F107" s="138">
        <v>566379</v>
      </c>
      <c r="G107" s="138">
        <v>442253</v>
      </c>
      <c r="H107" s="138">
        <v>8337</v>
      </c>
      <c r="I107" s="138">
        <v>0</v>
      </c>
      <c r="J107" s="140">
        <v>0</v>
      </c>
      <c r="K107" s="138">
        <v>0</v>
      </c>
      <c r="L107" s="138">
        <v>0</v>
      </c>
      <c r="M107" s="138">
        <v>0</v>
      </c>
      <c r="N107" s="138">
        <v>0</v>
      </c>
      <c r="O107" s="138">
        <v>0</v>
      </c>
      <c r="P107" s="140">
        <v>566379</v>
      </c>
    </row>
    <row r="108" spans="1:16" ht="30">
      <c r="A108" s="141"/>
      <c r="B108" s="142" t="s">
        <v>15</v>
      </c>
      <c r="C108" s="143" t="s">
        <v>159</v>
      </c>
      <c r="D108" s="143" t="s">
        <v>197</v>
      </c>
      <c r="E108" s="248">
        <v>566379</v>
      </c>
      <c r="F108" s="249">
        <v>566379</v>
      </c>
      <c r="G108" s="249">
        <v>442253</v>
      </c>
      <c r="H108" s="249">
        <v>8337</v>
      </c>
      <c r="I108" s="249">
        <v>0</v>
      </c>
      <c r="J108" s="248">
        <v>0</v>
      </c>
      <c r="K108" s="249">
        <v>0</v>
      </c>
      <c r="L108" s="249">
        <v>0</v>
      </c>
      <c r="M108" s="249">
        <v>0</v>
      </c>
      <c r="N108" s="249">
        <v>0</v>
      </c>
      <c r="O108" s="249">
        <v>0</v>
      </c>
      <c r="P108" s="248">
        <v>566379</v>
      </c>
    </row>
    <row r="109" spans="1:16" ht="14.25">
      <c r="A109" s="137"/>
      <c r="B109" s="136" t="s">
        <v>164</v>
      </c>
      <c r="C109" s="138"/>
      <c r="D109" s="139" t="s">
        <v>62</v>
      </c>
      <c r="E109" s="140">
        <v>2640</v>
      </c>
      <c r="F109" s="138">
        <v>2640</v>
      </c>
      <c r="G109" s="138">
        <v>0</v>
      </c>
      <c r="H109" s="138">
        <v>0</v>
      </c>
      <c r="I109" s="138">
        <v>0</v>
      </c>
      <c r="J109" s="140">
        <v>0</v>
      </c>
      <c r="K109" s="138">
        <v>0</v>
      </c>
      <c r="L109" s="138">
        <v>0</v>
      </c>
      <c r="M109" s="138">
        <v>0</v>
      </c>
      <c r="N109" s="138">
        <v>0</v>
      </c>
      <c r="O109" s="138">
        <v>0</v>
      </c>
      <c r="P109" s="140">
        <v>2640</v>
      </c>
    </row>
    <row r="110" spans="1:16" ht="30">
      <c r="A110" s="141"/>
      <c r="B110" s="142" t="s">
        <v>91</v>
      </c>
      <c r="C110" s="143" t="s">
        <v>168</v>
      </c>
      <c r="D110" s="143" t="s">
        <v>199</v>
      </c>
      <c r="E110" s="248">
        <v>2640</v>
      </c>
      <c r="F110" s="249">
        <v>2640</v>
      </c>
      <c r="G110" s="249">
        <v>0</v>
      </c>
      <c r="H110" s="249">
        <v>0</v>
      </c>
      <c r="I110" s="249">
        <v>0</v>
      </c>
      <c r="J110" s="248">
        <v>0</v>
      </c>
      <c r="K110" s="249">
        <v>0</v>
      </c>
      <c r="L110" s="249">
        <v>0</v>
      </c>
      <c r="M110" s="249">
        <v>0</v>
      </c>
      <c r="N110" s="249">
        <v>0</v>
      </c>
      <c r="O110" s="249">
        <v>0</v>
      </c>
      <c r="P110" s="248">
        <v>2640</v>
      </c>
    </row>
    <row r="111" spans="1:16" ht="15">
      <c r="A111" s="141"/>
      <c r="B111" s="136" t="s">
        <v>176</v>
      </c>
      <c r="C111" s="138"/>
      <c r="D111" s="139" t="s">
        <v>70</v>
      </c>
      <c r="E111" s="140">
        <v>381700</v>
      </c>
      <c r="F111" s="138">
        <v>381700</v>
      </c>
      <c r="G111" s="138">
        <v>0</v>
      </c>
      <c r="H111" s="138">
        <v>0</v>
      </c>
      <c r="I111" s="138">
        <v>0</v>
      </c>
      <c r="J111" s="140">
        <v>0</v>
      </c>
      <c r="K111" s="138">
        <v>0</v>
      </c>
      <c r="L111" s="138">
        <v>0</v>
      </c>
      <c r="M111" s="138">
        <v>0</v>
      </c>
      <c r="N111" s="138">
        <v>0</v>
      </c>
      <c r="O111" s="138">
        <v>0</v>
      </c>
      <c r="P111" s="140">
        <v>381700</v>
      </c>
    </row>
    <row r="112" spans="1:16" ht="45">
      <c r="A112" s="141"/>
      <c r="B112" s="142" t="s">
        <v>492</v>
      </c>
      <c r="C112" s="143" t="s">
        <v>179</v>
      </c>
      <c r="D112" s="143" t="s">
        <v>493</v>
      </c>
      <c r="E112" s="248">
        <v>381700</v>
      </c>
      <c r="F112" s="249">
        <v>381700</v>
      </c>
      <c r="G112" s="249">
        <v>0</v>
      </c>
      <c r="H112" s="249">
        <v>0</v>
      </c>
      <c r="I112" s="249">
        <v>0</v>
      </c>
      <c r="J112" s="248">
        <v>0</v>
      </c>
      <c r="K112" s="249">
        <v>0</v>
      </c>
      <c r="L112" s="249">
        <v>0</v>
      </c>
      <c r="M112" s="249">
        <v>0</v>
      </c>
      <c r="N112" s="249">
        <v>0</v>
      </c>
      <c r="O112" s="249">
        <v>0</v>
      </c>
      <c r="P112" s="248">
        <v>381700</v>
      </c>
    </row>
    <row r="113" spans="1:16" ht="14.25">
      <c r="A113" s="137"/>
      <c r="B113" s="136" t="s">
        <v>160</v>
      </c>
      <c r="C113" s="138"/>
      <c r="D113" s="139" t="s">
        <v>59</v>
      </c>
      <c r="E113" s="140">
        <v>10292634</v>
      </c>
      <c r="F113" s="138">
        <v>10292634</v>
      </c>
      <c r="G113" s="138">
        <v>6211079</v>
      </c>
      <c r="H113" s="138">
        <v>1197192</v>
      </c>
      <c r="I113" s="138">
        <v>0</v>
      </c>
      <c r="J113" s="140">
        <v>3077603</v>
      </c>
      <c r="K113" s="138">
        <v>141300</v>
      </c>
      <c r="L113" s="138">
        <v>110214</v>
      </c>
      <c r="M113" s="138">
        <v>0</v>
      </c>
      <c r="N113" s="138">
        <v>2936303</v>
      </c>
      <c r="O113" s="138">
        <v>2936303</v>
      </c>
      <c r="P113" s="140">
        <v>13370237</v>
      </c>
    </row>
    <row r="114" spans="1:16" ht="15">
      <c r="A114" s="141"/>
      <c r="B114" s="142" t="s">
        <v>90</v>
      </c>
      <c r="C114" s="143" t="s">
        <v>161</v>
      </c>
      <c r="D114" s="143" t="s">
        <v>30</v>
      </c>
      <c r="E114" s="248">
        <v>43000</v>
      </c>
      <c r="F114" s="249">
        <v>43000</v>
      </c>
      <c r="G114" s="249">
        <v>0</v>
      </c>
      <c r="H114" s="249">
        <v>0</v>
      </c>
      <c r="I114" s="249">
        <v>0</v>
      </c>
      <c r="J114" s="248">
        <v>0</v>
      </c>
      <c r="K114" s="249">
        <v>0</v>
      </c>
      <c r="L114" s="249">
        <v>0</v>
      </c>
      <c r="M114" s="249">
        <v>0</v>
      </c>
      <c r="N114" s="249">
        <v>0</v>
      </c>
      <c r="O114" s="249">
        <v>0</v>
      </c>
      <c r="P114" s="248">
        <v>43000</v>
      </c>
    </row>
    <row r="115" spans="1:16" ht="15">
      <c r="A115" s="141"/>
      <c r="B115" s="142" t="s">
        <v>139</v>
      </c>
      <c r="C115" s="143" t="s">
        <v>253</v>
      </c>
      <c r="D115" s="143" t="s">
        <v>26</v>
      </c>
      <c r="E115" s="248">
        <v>4394602</v>
      </c>
      <c r="F115" s="249">
        <v>4394602</v>
      </c>
      <c r="G115" s="249">
        <v>2888453</v>
      </c>
      <c r="H115" s="249">
        <v>664458</v>
      </c>
      <c r="I115" s="249">
        <v>0</v>
      </c>
      <c r="J115" s="248">
        <v>479000</v>
      </c>
      <c r="K115" s="249">
        <v>0</v>
      </c>
      <c r="L115" s="249">
        <v>0</v>
      </c>
      <c r="M115" s="249">
        <v>0</v>
      </c>
      <c r="N115" s="249">
        <v>479000</v>
      </c>
      <c r="O115" s="249">
        <v>479000</v>
      </c>
      <c r="P115" s="248">
        <v>4873602</v>
      </c>
    </row>
    <row r="116" spans="1:16" ht="15">
      <c r="A116" s="141"/>
      <c r="B116" s="142" t="s">
        <v>140</v>
      </c>
      <c r="C116" s="143" t="s">
        <v>253</v>
      </c>
      <c r="D116" s="143" t="s">
        <v>4</v>
      </c>
      <c r="E116" s="248">
        <v>500236</v>
      </c>
      <c r="F116" s="249">
        <v>500236</v>
      </c>
      <c r="G116" s="249">
        <v>292903</v>
      </c>
      <c r="H116" s="249">
        <v>90242</v>
      </c>
      <c r="I116" s="249">
        <v>0</v>
      </c>
      <c r="J116" s="248">
        <v>7500</v>
      </c>
      <c r="K116" s="249">
        <v>0</v>
      </c>
      <c r="L116" s="249">
        <v>0</v>
      </c>
      <c r="M116" s="249">
        <v>0</v>
      </c>
      <c r="N116" s="249">
        <v>7500</v>
      </c>
      <c r="O116" s="249">
        <v>7500</v>
      </c>
      <c r="P116" s="248">
        <v>507736</v>
      </c>
    </row>
    <row r="117" spans="1:16" ht="15">
      <c r="A117" s="141"/>
      <c r="B117" s="142" t="s">
        <v>141</v>
      </c>
      <c r="C117" s="143" t="s">
        <v>182</v>
      </c>
      <c r="D117" s="143" t="s">
        <v>77</v>
      </c>
      <c r="E117" s="248">
        <v>386555</v>
      </c>
      <c r="F117" s="249">
        <v>386555</v>
      </c>
      <c r="G117" s="249">
        <v>135875</v>
      </c>
      <c r="H117" s="249">
        <v>215558</v>
      </c>
      <c r="I117" s="249">
        <v>0</v>
      </c>
      <c r="J117" s="248">
        <v>0</v>
      </c>
      <c r="K117" s="249">
        <v>0</v>
      </c>
      <c r="L117" s="249">
        <v>0</v>
      </c>
      <c r="M117" s="249">
        <v>0</v>
      </c>
      <c r="N117" s="249">
        <v>0</v>
      </c>
      <c r="O117" s="249">
        <v>0</v>
      </c>
      <c r="P117" s="248">
        <v>386555</v>
      </c>
    </row>
    <row r="118" spans="1:16" ht="15">
      <c r="A118" s="141"/>
      <c r="B118" s="142" t="s">
        <v>142</v>
      </c>
      <c r="C118" s="143" t="s">
        <v>167</v>
      </c>
      <c r="D118" s="143" t="s">
        <v>27</v>
      </c>
      <c r="E118" s="248">
        <v>3311469</v>
      </c>
      <c r="F118" s="249">
        <v>3311469</v>
      </c>
      <c r="G118" s="249">
        <v>2493048</v>
      </c>
      <c r="H118" s="249">
        <v>202928</v>
      </c>
      <c r="I118" s="249">
        <v>0</v>
      </c>
      <c r="J118" s="248">
        <v>141300</v>
      </c>
      <c r="K118" s="249">
        <v>141300</v>
      </c>
      <c r="L118" s="249">
        <v>110214</v>
      </c>
      <c r="M118" s="249">
        <v>0</v>
      </c>
      <c r="N118" s="249">
        <v>0</v>
      </c>
      <c r="O118" s="249">
        <v>0</v>
      </c>
      <c r="P118" s="248">
        <v>3452769</v>
      </c>
    </row>
    <row r="119" spans="1:16" ht="15">
      <c r="A119" s="141"/>
      <c r="B119" s="142" t="s">
        <v>143</v>
      </c>
      <c r="C119" s="143" t="s">
        <v>183</v>
      </c>
      <c r="D119" s="143" t="s">
        <v>28</v>
      </c>
      <c r="E119" s="248">
        <v>1656772</v>
      </c>
      <c r="F119" s="249">
        <v>1656772</v>
      </c>
      <c r="G119" s="249">
        <v>400800</v>
      </c>
      <c r="H119" s="249">
        <v>24006</v>
      </c>
      <c r="I119" s="249">
        <v>0</v>
      </c>
      <c r="J119" s="248">
        <v>2449803</v>
      </c>
      <c r="K119" s="249">
        <v>0</v>
      </c>
      <c r="L119" s="249">
        <v>0</v>
      </c>
      <c r="M119" s="249">
        <v>0</v>
      </c>
      <c r="N119" s="249">
        <v>2449803</v>
      </c>
      <c r="O119" s="249">
        <v>2449803</v>
      </c>
      <c r="P119" s="248">
        <v>4106575</v>
      </c>
    </row>
    <row r="120" spans="1:16" ht="14.25">
      <c r="A120" s="137"/>
      <c r="B120" s="136" t="s">
        <v>169</v>
      </c>
      <c r="C120" s="138"/>
      <c r="D120" s="139" t="s">
        <v>64</v>
      </c>
      <c r="E120" s="140">
        <v>592241</v>
      </c>
      <c r="F120" s="138">
        <v>592241</v>
      </c>
      <c r="G120" s="138">
        <v>64448</v>
      </c>
      <c r="H120" s="138">
        <v>0</v>
      </c>
      <c r="I120" s="138">
        <v>0</v>
      </c>
      <c r="J120" s="140">
        <v>7790</v>
      </c>
      <c r="K120" s="138">
        <v>0</v>
      </c>
      <c r="L120" s="138">
        <v>0</v>
      </c>
      <c r="M120" s="138">
        <v>0</v>
      </c>
      <c r="N120" s="138">
        <v>7790</v>
      </c>
      <c r="O120" s="138">
        <v>7790</v>
      </c>
      <c r="P120" s="140">
        <v>600031</v>
      </c>
    </row>
    <row r="121" spans="1:16" ht="25.5" customHeight="1">
      <c r="A121" s="141"/>
      <c r="B121" s="142" t="s">
        <v>144</v>
      </c>
      <c r="C121" s="143" t="s">
        <v>170</v>
      </c>
      <c r="D121" s="143" t="s">
        <v>254</v>
      </c>
      <c r="E121" s="248">
        <v>73360</v>
      </c>
      <c r="F121" s="249">
        <v>73360</v>
      </c>
      <c r="G121" s="249">
        <v>0</v>
      </c>
      <c r="H121" s="249">
        <v>0</v>
      </c>
      <c r="I121" s="249">
        <v>0</v>
      </c>
      <c r="J121" s="248">
        <v>0</v>
      </c>
      <c r="K121" s="249">
        <v>0</v>
      </c>
      <c r="L121" s="249">
        <v>0</v>
      </c>
      <c r="M121" s="249">
        <v>0</v>
      </c>
      <c r="N121" s="249">
        <v>0</v>
      </c>
      <c r="O121" s="249">
        <v>0</v>
      </c>
      <c r="P121" s="248">
        <v>73360</v>
      </c>
    </row>
    <row r="122" spans="1:16" ht="15">
      <c r="A122" s="141"/>
      <c r="B122" s="142" t="s">
        <v>255</v>
      </c>
      <c r="C122" s="143" t="s">
        <v>170</v>
      </c>
      <c r="D122" s="143" t="s">
        <v>225</v>
      </c>
      <c r="E122" s="248">
        <v>425000</v>
      </c>
      <c r="F122" s="249">
        <v>425000</v>
      </c>
      <c r="G122" s="249">
        <v>0</v>
      </c>
      <c r="H122" s="249">
        <v>0</v>
      </c>
      <c r="I122" s="249">
        <v>0</v>
      </c>
      <c r="J122" s="248">
        <v>0</v>
      </c>
      <c r="K122" s="249">
        <v>0</v>
      </c>
      <c r="L122" s="249">
        <v>0</v>
      </c>
      <c r="M122" s="249">
        <v>0</v>
      </c>
      <c r="N122" s="249">
        <v>0</v>
      </c>
      <c r="O122" s="249">
        <v>0</v>
      </c>
      <c r="P122" s="248">
        <v>425000</v>
      </c>
    </row>
    <row r="123" spans="1:16" ht="30">
      <c r="A123" s="141"/>
      <c r="B123" s="142" t="s">
        <v>256</v>
      </c>
      <c r="C123" s="143" t="s">
        <v>170</v>
      </c>
      <c r="D123" s="143" t="s">
        <v>257</v>
      </c>
      <c r="E123" s="248">
        <v>93881</v>
      </c>
      <c r="F123" s="249">
        <v>93881</v>
      </c>
      <c r="G123" s="249">
        <v>64448</v>
      </c>
      <c r="H123" s="249">
        <v>0</v>
      </c>
      <c r="I123" s="249">
        <v>0</v>
      </c>
      <c r="J123" s="248">
        <v>7790</v>
      </c>
      <c r="K123" s="249">
        <v>0</v>
      </c>
      <c r="L123" s="249">
        <v>0</v>
      </c>
      <c r="M123" s="249">
        <v>0</v>
      </c>
      <c r="N123" s="249">
        <v>7790</v>
      </c>
      <c r="O123" s="249">
        <v>7790</v>
      </c>
      <c r="P123" s="248">
        <v>101671</v>
      </c>
    </row>
    <row r="124" spans="1:16" ht="28.5">
      <c r="A124" s="136" t="s">
        <v>5</v>
      </c>
      <c r="B124" s="137"/>
      <c r="C124" s="138"/>
      <c r="D124" s="139" t="s">
        <v>6</v>
      </c>
      <c r="E124" s="140">
        <v>16326680</v>
      </c>
      <c r="F124" s="138">
        <v>8130031</v>
      </c>
      <c r="G124" s="138">
        <v>1360432</v>
      </c>
      <c r="H124" s="138">
        <v>37814</v>
      </c>
      <c r="I124" s="138">
        <v>8196649</v>
      </c>
      <c r="J124" s="140">
        <v>7517981</v>
      </c>
      <c r="K124" s="138">
        <v>282583</v>
      </c>
      <c r="L124" s="138">
        <v>0</v>
      </c>
      <c r="M124" s="138">
        <v>0</v>
      </c>
      <c r="N124" s="138">
        <v>7235398</v>
      </c>
      <c r="O124" s="138">
        <v>7235398</v>
      </c>
      <c r="P124" s="140">
        <v>23844661</v>
      </c>
    </row>
    <row r="125" spans="1:16" ht="39.75" customHeight="1">
      <c r="A125" s="137"/>
      <c r="B125" s="136" t="s">
        <v>158</v>
      </c>
      <c r="C125" s="138"/>
      <c r="D125" s="139" t="s">
        <v>58</v>
      </c>
      <c r="E125" s="140">
        <v>1894614</v>
      </c>
      <c r="F125" s="138">
        <v>1894614</v>
      </c>
      <c r="G125" s="138">
        <v>1360432</v>
      </c>
      <c r="H125" s="138">
        <v>37814</v>
      </c>
      <c r="I125" s="138">
        <v>0</v>
      </c>
      <c r="J125" s="140">
        <v>0</v>
      </c>
      <c r="K125" s="138">
        <v>0</v>
      </c>
      <c r="L125" s="138">
        <v>0</v>
      </c>
      <c r="M125" s="138">
        <v>0</v>
      </c>
      <c r="N125" s="138">
        <v>0</v>
      </c>
      <c r="O125" s="138">
        <v>0</v>
      </c>
      <c r="P125" s="140">
        <v>1894614</v>
      </c>
    </row>
    <row r="126" spans="1:16" ht="30">
      <c r="A126" s="141"/>
      <c r="B126" s="142" t="s">
        <v>15</v>
      </c>
      <c r="C126" s="143" t="s">
        <v>159</v>
      </c>
      <c r="D126" s="143" t="s">
        <v>197</v>
      </c>
      <c r="E126" s="248">
        <v>1894614</v>
      </c>
      <c r="F126" s="249">
        <v>1894614</v>
      </c>
      <c r="G126" s="249">
        <v>1360432</v>
      </c>
      <c r="H126" s="249">
        <v>37814</v>
      </c>
      <c r="I126" s="249">
        <v>0</v>
      </c>
      <c r="J126" s="248">
        <v>0</v>
      </c>
      <c r="K126" s="249">
        <v>0</v>
      </c>
      <c r="L126" s="249">
        <v>0</v>
      </c>
      <c r="M126" s="249">
        <v>0</v>
      </c>
      <c r="N126" s="249">
        <v>0</v>
      </c>
      <c r="O126" s="249">
        <v>0</v>
      </c>
      <c r="P126" s="248">
        <v>1894614</v>
      </c>
    </row>
    <row r="127" spans="1:16" ht="14.25">
      <c r="A127" s="137"/>
      <c r="B127" s="136" t="s">
        <v>184</v>
      </c>
      <c r="C127" s="138"/>
      <c r="D127" s="139" t="s">
        <v>7</v>
      </c>
      <c r="E127" s="140">
        <v>14262066</v>
      </c>
      <c r="F127" s="138">
        <v>6215417</v>
      </c>
      <c r="G127" s="138">
        <v>0</v>
      </c>
      <c r="H127" s="138">
        <v>0</v>
      </c>
      <c r="I127" s="138">
        <v>8046649</v>
      </c>
      <c r="J127" s="140">
        <v>6343069</v>
      </c>
      <c r="K127" s="138">
        <v>0</v>
      </c>
      <c r="L127" s="138">
        <v>0</v>
      </c>
      <c r="M127" s="138">
        <v>0</v>
      </c>
      <c r="N127" s="138">
        <v>6343069</v>
      </c>
      <c r="O127" s="138">
        <v>6343069</v>
      </c>
      <c r="P127" s="140">
        <v>20605135</v>
      </c>
    </row>
    <row r="128" spans="1:16" ht="63.75" customHeight="1">
      <c r="A128" s="141"/>
      <c r="B128" s="142" t="s">
        <v>424</v>
      </c>
      <c r="C128" s="143" t="s">
        <v>425</v>
      </c>
      <c r="D128" s="143" t="s">
        <v>426</v>
      </c>
      <c r="E128" s="248">
        <v>0</v>
      </c>
      <c r="F128" s="249">
        <v>0</v>
      </c>
      <c r="G128" s="249">
        <v>0</v>
      </c>
      <c r="H128" s="249">
        <v>0</v>
      </c>
      <c r="I128" s="249">
        <v>0</v>
      </c>
      <c r="J128" s="248">
        <v>1419380</v>
      </c>
      <c r="K128" s="249">
        <v>0</v>
      </c>
      <c r="L128" s="249">
        <v>0</v>
      </c>
      <c r="M128" s="249">
        <v>0</v>
      </c>
      <c r="N128" s="249">
        <v>1419380</v>
      </c>
      <c r="O128" s="249">
        <v>1419380</v>
      </c>
      <c r="P128" s="248">
        <v>1419380</v>
      </c>
    </row>
    <row r="129" spans="1:16" ht="31.5" customHeight="1">
      <c r="A129" s="141"/>
      <c r="B129" s="142" t="s">
        <v>145</v>
      </c>
      <c r="C129" s="143" t="s">
        <v>185</v>
      </c>
      <c r="D129" s="143" t="s">
        <v>258</v>
      </c>
      <c r="E129" s="248">
        <v>30000</v>
      </c>
      <c r="F129" s="249">
        <v>30000</v>
      </c>
      <c r="G129" s="249">
        <v>0</v>
      </c>
      <c r="H129" s="249">
        <v>0</v>
      </c>
      <c r="I129" s="249">
        <v>0</v>
      </c>
      <c r="J129" s="248">
        <v>0</v>
      </c>
      <c r="K129" s="249">
        <v>0</v>
      </c>
      <c r="L129" s="249">
        <v>0</v>
      </c>
      <c r="M129" s="249">
        <v>0</v>
      </c>
      <c r="N129" s="249">
        <v>0</v>
      </c>
      <c r="O129" s="249">
        <v>0</v>
      </c>
      <c r="P129" s="248">
        <v>30000</v>
      </c>
    </row>
    <row r="130" spans="1:16" ht="35.25" customHeight="1">
      <c r="A130" s="141"/>
      <c r="B130" s="142" t="s">
        <v>146</v>
      </c>
      <c r="C130" s="143" t="s">
        <v>33</v>
      </c>
      <c r="D130" s="143" t="s">
        <v>226</v>
      </c>
      <c r="E130" s="248">
        <v>274000</v>
      </c>
      <c r="F130" s="249">
        <v>20000</v>
      </c>
      <c r="G130" s="249">
        <v>0</v>
      </c>
      <c r="H130" s="249">
        <v>0</v>
      </c>
      <c r="I130" s="249">
        <v>254000</v>
      </c>
      <c r="J130" s="248">
        <v>746000</v>
      </c>
      <c r="K130" s="249">
        <v>0</v>
      </c>
      <c r="L130" s="249">
        <v>0</v>
      </c>
      <c r="M130" s="249">
        <v>0</v>
      </c>
      <c r="N130" s="249">
        <v>746000</v>
      </c>
      <c r="O130" s="249">
        <v>746000</v>
      </c>
      <c r="P130" s="248">
        <v>1020000</v>
      </c>
    </row>
    <row r="131" spans="1:16" ht="15">
      <c r="A131" s="141"/>
      <c r="B131" s="142" t="s">
        <v>147</v>
      </c>
      <c r="C131" s="143" t="s">
        <v>33</v>
      </c>
      <c r="D131" s="143" t="s">
        <v>29</v>
      </c>
      <c r="E131" s="248">
        <v>6165417</v>
      </c>
      <c r="F131" s="249">
        <v>6165417</v>
      </c>
      <c r="G131" s="249">
        <v>0</v>
      </c>
      <c r="H131" s="249">
        <v>0</v>
      </c>
      <c r="I131" s="249">
        <v>0</v>
      </c>
      <c r="J131" s="248">
        <v>3557000</v>
      </c>
      <c r="K131" s="249">
        <v>0</v>
      </c>
      <c r="L131" s="249">
        <v>0</v>
      </c>
      <c r="M131" s="249">
        <v>0</v>
      </c>
      <c r="N131" s="249">
        <v>3557000</v>
      </c>
      <c r="O131" s="249">
        <v>3557000</v>
      </c>
      <c r="P131" s="248">
        <v>9722417</v>
      </c>
    </row>
    <row r="132" spans="1:16" ht="45">
      <c r="A132" s="141"/>
      <c r="B132" s="142" t="s">
        <v>148</v>
      </c>
      <c r="C132" s="143" t="s">
        <v>33</v>
      </c>
      <c r="D132" s="143" t="s">
        <v>259</v>
      </c>
      <c r="E132" s="248">
        <v>7792649</v>
      </c>
      <c r="F132" s="249">
        <v>0</v>
      </c>
      <c r="G132" s="249">
        <v>0</v>
      </c>
      <c r="H132" s="249">
        <v>0</v>
      </c>
      <c r="I132" s="249">
        <v>7792649</v>
      </c>
      <c r="J132" s="248">
        <v>620689</v>
      </c>
      <c r="K132" s="249">
        <v>0</v>
      </c>
      <c r="L132" s="249">
        <v>0</v>
      </c>
      <c r="M132" s="249">
        <v>0</v>
      </c>
      <c r="N132" s="249">
        <v>620689</v>
      </c>
      <c r="O132" s="249">
        <v>620689</v>
      </c>
      <c r="P132" s="248">
        <v>8413338</v>
      </c>
    </row>
    <row r="133" spans="1:16" ht="14.25">
      <c r="A133" s="137"/>
      <c r="B133" s="136" t="s">
        <v>162</v>
      </c>
      <c r="C133" s="138"/>
      <c r="D133" s="139" t="s">
        <v>60</v>
      </c>
      <c r="E133" s="140">
        <v>0</v>
      </c>
      <c r="F133" s="138">
        <v>0</v>
      </c>
      <c r="G133" s="138">
        <v>0</v>
      </c>
      <c r="H133" s="138">
        <v>0</v>
      </c>
      <c r="I133" s="138">
        <v>0</v>
      </c>
      <c r="J133" s="140">
        <v>892329</v>
      </c>
      <c r="K133" s="138">
        <v>0</v>
      </c>
      <c r="L133" s="138">
        <v>0</v>
      </c>
      <c r="M133" s="138">
        <v>0</v>
      </c>
      <c r="N133" s="138">
        <v>892329</v>
      </c>
      <c r="O133" s="138">
        <v>892329</v>
      </c>
      <c r="P133" s="140">
        <v>892329</v>
      </c>
    </row>
    <row r="134" spans="1:16" ht="15">
      <c r="A134" s="141"/>
      <c r="B134" s="142" t="s">
        <v>252</v>
      </c>
      <c r="C134" s="143" t="s">
        <v>230</v>
      </c>
      <c r="D134" s="143" t="s">
        <v>232</v>
      </c>
      <c r="E134" s="248">
        <v>0</v>
      </c>
      <c r="F134" s="249">
        <v>0</v>
      </c>
      <c r="G134" s="249">
        <v>0</v>
      </c>
      <c r="H134" s="249">
        <v>0</v>
      </c>
      <c r="I134" s="249">
        <v>0</v>
      </c>
      <c r="J134" s="248">
        <v>892329</v>
      </c>
      <c r="K134" s="249">
        <v>0</v>
      </c>
      <c r="L134" s="249">
        <v>0</v>
      </c>
      <c r="M134" s="249">
        <v>0</v>
      </c>
      <c r="N134" s="249">
        <v>892329</v>
      </c>
      <c r="O134" s="249">
        <v>892329</v>
      </c>
      <c r="P134" s="248">
        <v>892329</v>
      </c>
    </row>
    <row r="135" spans="1:16" ht="25.5" customHeight="1">
      <c r="A135" s="137"/>
      <c r="B135" s="136" t="s">
        <v>427</v>
      </c>
      <c r="C135" s="138"/>
      <c r="D135" s="139" t="s">
        <v>428</v>
      </c>
      <c r="E135" s="140">
        <v>150000</v>
      </c>
      <c r="F135" s="138">
        <v>0</v>
      </c>
      <c r="G135" s="138">
        <v>0</v>
      </c>
      <c r="H135" s="138">
        <v>0</v>
      </c>
      <c r="I135" s="138">
        <v>150000</v>
      </c>
      <c r="J135" s="140">
        <v>0</v>
      </c>
      <c r="K135" s="138">
        <v>0</v>
      </c>
      <c r="L135" s="138">
        <v>0</v>
      </c>
      <c r="M135" s="138">
        <v>0</v>
      </c>
      <c r="N135" s="138">
        <v>0</v>
      </c>
      <c r="O135" s="138">
        <v>0</v>
      </c>
      <c r="P135" s="140">
        <v>150000</v>
      </c>
    </row>
    <row r="136" spans="1:16" ht="15">
      <c r="A136" s="141"/>
      <c r="B136" s="142" t="s">
        <v>429</v>
      </c>
      <c r="C136" s="143" t="s">
        <v>430</v>
      </c>
      <c r="D136" s="143" t="s">
        <v>431</v>
      </c>
      <c r="E136" s="248">
        <v>150000</v>
      </c>
      <c r="F136" s="249">
        <v>0</v>
      </c>
      <c r="G136" s="249">
        <v>0</v>
      </c>
      <c r="H136" s="249">
        <v>0</v>
      </c>
      <c r="I136" s="249">
        <v>150000</v>
      </c>
      <c r="J136" s="248">
        <v>0</v>
      </c>
      <c r="K136" s="249">
        <v>0</v>
      </c>
      <c r="L136" s="249">
        <v>0</v>
      </c>
      <c r="M136" s="249">
        <v>0</v>
      </c>
      <c r="N136" s="249">
        <v>0</v>
      </c>
      <c r="O136" s="249">
        <v>0</v>
      </c>
      <c r="P136" s="248">
        <v>150000</v>
      </c>
    </row>
    <row r="137" spans="1:16" ht="34.5" customHeight="1">
      <c r="A137" s="137"/>
      <c r="B137" s="136" t="s">
        <v>186</v>
      </c>
      <c r="C137" s="138"/>
      <c r="D137" s="139" t="s">
        <v>8</v>
      </c>
      <c r="E137" s="140">
        <v>20000</v>
      </c>
      <c r="F137" s="138">
        <v>20000</v>
      </c>
      <c r="G137" s="138">
        <v>0</v>
      </c>
      <c r="H137" s="138">
        <v>0</v>
      </c>
      <c r="I137" s="138">
        <v>0</v>
      </c>
      <c r="J137" s="140">
        <v>0</v>
      </c>
      <c r="K137" s="138">
        <v>0</v>
      </c>
      <c r="L137" s="138">
        <v>0</v>
      </c>
      <c r="M137" s="138">
        <v>0</v>
      </c>
      <c r="N137" s="138">
        <v>0</v>
      </c>
      <c r="O137" s="138">
        <v>0</v>
      </c>
      <c r="P137" s="140">
        <v>20000</v>
      </c>
    </row>
    <row r="138" spans="1:16" ht="30">
      <c r="A138" s="141"/>
      <c r="B138" s="142" t="s">
        <v>149</v>
      </c>
      <c r="C138" s="143" t="s">
        <v>187</v>
      </c>
      <c r="D138" s="143" t="s">
        <v>9</v>
      </c>
      <c r="E138" s="248">
        <v>20000</v>
      </c>
      <c r="F138" s="249">
        <v>20000</v>
      </c>
      <c r="G138" s="249">
        <v>0</v>
      </c>
      <c r="H138" s="249">
        <v>0</v>
      </c>
      <c r="I138" s="249">
        <v>0</v>
      </c>
      <c r="J138" s="248">
        <v>0</v>
      </c>
      <c r="K138" s="249">
        <v>0</v>
      </c>
      <c r="L138" s="249">
        <v>0</v>
      </c>
      <c r="M138" s="249">
        <v>0</v>
      </c>
      <c r="N138" s="249">
        <v>0</v>
      </c>
      <c r="O138" s="249">
        <v>0</v>
      </c>
      <c r="P138" s="248">
        <v>20000</v>
      </c>
    </row>
    <row r="139" spans="1:16" ht="14.25">
      <c r="A139" s="137"/>
      <c r="B139" s="136" t="s">
        <v>188</v>
      </c>
      <c r="C139" s="138"/>
      <c r="D139" s="139" t="s">
        <v>86</v>
      </c>
      <c r="E139" s="140">
        <v>0</v>
      </c>
      <c r="F139" s="138">
        <v>0</v>
      </c>
      <c r="G139" s="138">
        <v>0</v>
      </c>
      <c r="H139" s="138">
        <v>0</v>
      </c>
      <c r="I139" s="138">
        <v>0</v>
      </c>
      <c r="J139" s="140">
        <v>282583</v>
      </c>
      <c r="K139" s="138">
        <v>282583</v>
      </c>
      <c r="L139" s="138">
        <v>0</v>
      </c>
      <c r="M139" s="138">
        <v>0</v>
      </c>
      <c r="N139" s="138">
        <v>0</v>
      </c>
      <c r="O139" s="138">
        <v>0</v>
      </c>
      <c r="P139" s="140">
        <v>282583</v>
      </c>
    </row>
    <row r="140" spans="1:16" ht="15">
      <c r="A140" s="141"/>
      <c r="B140" s="142" t="s">
        <v>150</v>
      </c>
      <c r="C140" s="143" t="s">
        <v>189</v>
      </c>
      <c r="D140" s="143" t="s">
        <v>87</v>
      </c>
      <c r="E140" s="248">
        <v>0</v>
      </c>
      <c r="F140" s="249">
        <v>0</v>
      </c>
      <c r="G140" s="249">
        <v>0</v>
      </c>
      <c r="H140" s="249">
        <v>0</v>
      </c>
      <c r="I140" s="249">
        <v>0</v>
      </c>
      <c r="J140" s="248">
        <v>170583</v>
      </c>
      <c r="K140" s="249">
        <v>170583</v>
      </c>
      <c r="L140" s="249">
        <v>0</v>
      </c>
      <c r="M140" s="249">
        <v>0</v>
      </c>
      <c r="N140" s="249">
        <v>0</v>
      </c>
      <c r="O140" s="249">
        <v>0</v>
      </c>
      <c r="P140" s="248">
        <v>170583</v>
      </c>
    </row>
    <row r="141" spans="1:16" ht="30">
      <c r="A141" s="141"/>
      <c r="B141" s="142" t="s">
        <v>456</v>
      </c>
      <c r="C141" s="143" t="s">
        <v>457</v>
      </c>
      <c r="D141" s="143" t="s">
        <v>458</v>
      </c>
      <c r="E141" s="248">
        <v>0</v>
      </c>
      <c r="F141" s="249">
        <v>0</v>
      </c>
      <c r="G141" s="249">
        <v>0</v>
      </c>
      <c r="H141" s="249">
        <v>0</v>
      </c>
      <c r="I141" s="249">
        <v>0</v>
      </c>
      <c r="J141" s="248">
        <v>112000</v>
      </c>
      <c r="K141" s="249">
        <v>112000</v>
      </c>
      <c r="L141" s="249">
        <v>0</v>
      </c>
      <c r="M141" s="249">
        <v>0</v>
      </c>
      <c r="N141" s="249">
        <v>0</v>
      </c>
      <c r="O141" s="249">
        <v>0</v>
      </c>
      <c r="P141" s="248">
        <v>112000</v>
      </c>
    </row>
    <row r="142" spans="1:16" ht="24" customHeight="1">
      <c r="A142" s="136" t="s">
        <v>10</v>
      </c>
      <c r="B142" s="137"/>
      <c r="C142" s="138"/>
      <c r="D142" s="139" t="s">
        <v>11</v>
      </c>
      <c r="E142" s="140">
        <v>2491314</v>
      </c>
      <c r="F142" s="138">
        <v>2491314</v>
      </c>
      <c r="G142" s="138">
        <v>1405226</v>
      </c>
      <c r="H142" s="138">
        <v>34453</v>
      </c>
      <c r="I142" s="138">
        <v>0</v>
      </c>
      <c r="J142" s="140">
        <v>0</v>
      </c>
      <c r="K142" s="138">
        <v>0</v>
      </c>
      <c r="L142" s="138">
        <v>0</v>
      </c>
      <c r="M142" s="138">
        <v>0</v>
      </c>
      <c r="N142" s="138">
        <v>0</v>
      </c>
      <c r="O142" s="138">
        <v>0</v>
      </c>
      <c r="P142" s="140">
        <v>2491314</v>
      </c>
    </row>
    <row r="143" spans="1:16" ht="14.25">
      <c r="A143" s="137"/>
      <c r="B143" s="136" t="s">
        <v>158</v>
      </c>
      <c r="C143" s="138"/>
      <c r="D143" s="139" t="s">
        <v>58</v>
      </c>
      <c r="E143" s="140">
        <v>1880086</v>
      </c>
      <c r="F143" s="138">
        <v>1880086</v>
      </c>
      <c r="G143" s="138">
        <v>1405226</v>
      </c>
      <c r="H143" s="138">
        <v>34453</v>
      </c>
      <c r="I143" s="138">
        <v>0</v>
      </c>
      <c r="J143" s="140">
        <v>0</v>
      </c>
      <c r="K143" s="138">
        <v>0</v>
      </c>
      <c r="L143" s="138">
        <v>0</v>
      </c>
      <c r="M143" s="138">
        <v>0</v>
      </c>
      <c r="N143" s="138">
        <v>0</v>
      </c>
      <c r="O143" s="138">
        <v>0</v>
      </c>
      <c r="P143" s="140">
        <v>1880086</v>
      </c>
    </row>
    <row r="144" spans="1:16" ht="30">
      <c r="A144" s="141"/>
      <c r="B144" s="142" t="s">
        <v>15</v>
      </c>
      <c r="C144" s="143" t="s">
        <v>159</v>
      </c>
      <c r="D144" s="143" t="s">
        <v>197</v>
      </c>
      <c r="E144" s="248">
        <v>1880086</v>
      </c>
      <c r="F144" s="249">
        <v>1880086</v>
      </c>
      <c r="G144" s="249">
        <v>1405226</v>
      </c>
      <c r="H144" s="249">
        <v>34453</v>
      </c>
      <c r="I144" s="249">
        <v>0</v>
      </c>
      <c r="J144" s="248">
        <v>0</v>
      </c>
      <c r="K144" s="249">
        <v>0</v>
      </c>
      <c r="L144" s="249">
        <v>0</v>
      </c>
      <c r="M144" s="249">
        <v>0</v>
      </c>
      <c r="N144" s="249">
        <v>0</v>
      </c>
      <c r="O144" s="249">
        <v>0</v>
      </c>
      <c r="P144" s="248">
        <v>1880086</v>
      </c>
    </row>
    <row r="145" spans="1:16" ht="14.25">
      <c r="A145" s="137"/>
      <c r="B145" s="136" t="s">
        <v>176</v>
      </c>
      <c r="C145" s="138"/>
      <c r="D145" s="139" t="s">
        <v>70</v>
      </c>
      <c r="E145" s="140">
        <v>360500</v>
      </c>
      <c r="F145" s="138">
        <v>360500</v>
      </c>
      <c r="G145" s="138">
        <v>0</v>
      </c>
      <c r="H145" s="138">
        <v>0</v>
      </c>
      <c r="I145" s="138">
        <v>0</v>
      </c>
      <c r="J145" s="140">
        <v>0</v>
      </c>
      <c r="K145" s="138">
        <v>0</v>
      </c>
      <c r="L145" s="138">
        <v>0</v>
      </c>
      <c r="M145" s="138">
        <v>0</v>
      </c>
      <c r="N145" s="138">
        <v>0</v>
      </c>
      <c r="O145" s="138">
        <v>0</v>
      </c>
      <c r="P145" s="140">
        <v>360500</v>
      </c>
    </row>
    <row r="146" spans="1:16" ht="30">
      <c r="A146" s="141"/>
      <c r="B146" s="142" t="s">
        <v>151</v>
      </c>
      <c r="C146" s="143" t="s">
        <v>177</v>
      </c>
      <c r="D146" s="143" t="s">
        <v>223</v>
      </c>
      <c r="E146" s="248">
        <v>360500</v>
      </c>
      <c r="F146" s="249">
        <v>360500</v>
      </c>
      <c r="G146" s="249">
        <v>0</v>
      </c>
      <c r="H146" s="249">
        <v>0</v>
      </c>
      <c r="I146" s="249">
        <v>0</v>
      </c>
      <c r="J146" s="248">
        <v>0</v>
      </c>
      <c r="K146" s="249">
        <v>0</v>
      </c>
      <c r="L146" s="249">
        <v>0</v>
      </c>
      <c r="M146" s="249">
        <v>0</v>
      </c>
      <c r="N146" s="249">
        <v>0</v>
      </c>
      <c r="O146" s="249">
        <v>0</v>
      </c>
      <c r="P146" s="248">
        <v>360500</v>
      </c>
    </row>
    <row r="147" spans="1:16" ht="14.25">
      <c r="A147" s="137"/>
      <c r="B147" s="136" t="s">
        <v>191</v>
      </c>
      <c r="C147" s="138"/>
      <c r="D147" s="139" t="s">
        <v>12</v>
      </c>
      <c r="E147" s="140">
        <v>250728</v>
      </c>
      <c r="F147" s="138">
        <v>250728</v>
      </c>
      <c r="G147" s="138">
        <v>0</v>
      </c>
      <c r="H147" s="138">
        <v>0</v>
      </c>
      <c r="I147" s="138">
        <v>0</v>
      </c>
      <c r="J147" s="140">
        <v>0</v>
      </c>
      <c r="K147" s="138">
        <v>0</v>
      </c>
      <c r="L147" s="138">
        <v>0</v>
      </c>
      <c r="M147" s="138">
        <v>0</v>
      </c>
      <c r="N147" s="138">
        <v>0</v>
      </c>
      <c r="O147" s="138">
        <v>0</v>
      </c>
      <c r="P147" s="140">
        <v>250728</v>
      </c>
    </row>
    <row r="148" spans="1:16" ht="15">
      <c r="A148" s="141"/>
      <c r="B148" s="142" t="s">
        <v>152</v>
      </c>
      <c r="C148" s="143" t="s">
        <v>192</v>
      </c>
      <c r="D148" s="143" t="s">
        <v>227</v>
      </c>
      <c r="E148" s="248">
        <v>250728</v>
      </c>
      <c r="F148" s="249">
        <v>250728</v>
      </c>
      <c r="G148" s="249">
        <v>0</v>
      </c>
      <c r="H148" s="249">
        <v>0</v>
      </c>
      <c r="I148" s="249">
        <v>0</v>
      </c>
      <c r="J148" s="248">
        <v>0</v>
      </c>
      <c r="K148" s="249">
        <v>0</v>
      </c>
      <c r="L148" s="249">
        <v>0</v>
      </c>
      <c r="M148" s="249">
        <v>0</v>
      </c>
      <c r="N148" s="249">
        <v>0</v>
      </c>
      <c r="O148" s="249">
        <v>0</v>
      </c>
      <c r="P148" s="248">
        <v>250728</v>
      </c>
    </row>
    <row r="149" spans="1:16" ht="14.25">
      <c r="A149" s="136" t="s">
        <v>13</v>
      </c>
      <c r="B149" s="137"/>
      <c r="C149" s="138"/>
      <c r="D149" s="139" t="s">
        <v>11</v>
      </c>
      <c r="E149" s="140">
        <v>1585808</v>
      </c>
      <c r="F149" s="138">
        <v>1585808</v>
      </c>
      <c r="G149" s="138">
        <v>0</v>
      </c>
      <c r="H149" s="138">
        <v>0</v>
      </c>
      <c r="I149" s="138">
        <v>0</v>
      </c>
      <c r="J149" s="140">
        <v>1729737</v>
      </c>
      <c r="K149" s="138">
        <v>0</v>
      </c>
      <c r="L149" s="138">
        <v>0</v>
      </c>
      <c r="M149" s="138">
        <v>0</v>
      </c>
      <c r="N149" s="138">
        <v>1729737</v>
      </c>
      <c r="O149" s="138">
        <v>1729737</v>
      </c>
      <c r="P149" s="140">
        <v>3315545</v>
      </c>
    </row>
    <row r="150" spans="1:16" ht="14.25">
      <c r="A150" s="137"/>
      <c r="B150" s="136" t="s">
        <v>190</v>
      </c>
      <c r="C150" s="138"/>
      <c r="D150" s="139" t="s">
        <v>14</v>
      </c>
      <c r="E150" s="140">
        <v>1585808</v>
      </c>
      <c r="F150" s="138">
        <v>1585808</v>
      </c>
      <c r="G150" s="138">
        <v>0</v>
      </c>
      <c r="H150" s="138">
        <v>0</v>
      </c>
      <c r="I150" s="138">
        <v>0</v>
      </c>
      <c r="J150" s="140">
        <v>1729737</v>
      </c>
      <c r="K150" s="138">
        <v>0</v>
      </c>
      <c r="L150" s="138">
        <v>0</v>
      </c>
      <c r="M150" s="138">
        <v>0</v>
      </c>
      <c r="N150" s="138">
        <v>1729737</v>
      </c>
      <c r="O150" s="138">
        <v>1729737</v>
      </c>
      <c r="P150" s="140">
        <v>3315545</v>
      </c>
    </row>
    <row r="151" spans="1:16" ht="30">
      <c r="A151" s="137"/>
      <c r="B151" s="142" t="s">
        <v>482</v>
      </c>
      <c r="C151" s="143" t="s">
        <v>15</v>
      </c>
      <c r="D151" s="143" t="s">
        <v>483</v>
      </c>
      <c r="E151" s="248">
        <v>0</v>
      </c>
      <c r="F151" s="249">
        <v>0</v>
      </c>
      <c r="G151" s="249">
        <v>0</v>
      </c>
      <c r="H151" s="249">
        <v>0</v>
      </c>
      <c r="I151" s="249">
        <v>0</v>
      </c>
      <c r="J151" s="248">
        <v>1050000</v>
      </c>
      <c r="K151" s="249">
        <v>0</v>
      </c>
      <c r="L151" s="249">
        <v>0</v>
      </c>
      <c r="M151" s="249">
        <v>0</v>
      </c>
      <c r="N151" s="249">
        <v>1050000</v>
      </c>
      <c r="O151" s="249">
        <v>1050000</v>
      </c>
      <c r="P151" s="248">
        <v>1050000</v>
      </c>
    </row>
    <row r="152" spans="1:16" ht="15">
      <c r="A152" s="141"/>
      <c r="B152" s="142" t="s">
        <v>153</v>
      </c>
      <c r="C152" s="143" t="s">
        <v>15</v>
      </c>
      <c r="D152" s="143" t="s">
        <v>16</v>
      </c>
      <c r="E152" s="248">
        <v>1585808</v>
      </c>
      <c r="F152" s="249">
        <v>1585808</v>
      </c>
      <c r="G152" s="249">
        <v>0</v>
      </c>
      <c r="H152" s="249">
        <v>0</v>
      </c>
      <c r="I152" s="249">
        <v>0</v>
      </c>
      <c r="J152" s="248">
        <v>679737</v>
      </c>
      <c r="K152" s="249">
        <v>0</v>
      </c>
      <c r="L152" s="249">
        <v>0</v>
      </c>
      <c r="M152" s="249">
        <v>0</v>
      </c>
      <c r="N152" s="249">
        <v>679737</v>
      </c>
      <c r="O152" s="249">
        <v>679737</v>
      </c>
      <c r="P152" s="248">
        <v>2265545</v>
      </c>
    </row>
    <row r="153" spans="1:16" ht="14.25">
      <c r="A153" s="147"/>
      <c r="B153" s="148" t="s">
        <v>17</v>
      </c>
      <c r="C153" s="140"/>
      <c r="D153" s="149" t="s">
        <v>38</v>
      </c>
      <c r="E153" s="140">
        <v>545153155.0899999</v>
      </c>
      <c r="F153" s="140">
        <v>536956506.0899999</v>
      </c>
      <c r="G153" s="140">
        <v>109545214.47</v>
      </c>
      <c r="H153" s="140">
        <v>18804957.55</v>
      </c>
      <c r="I153" s="140">
        <v>8196649</v>
      </c>
      <c r="J153" s="140">
        <v>30922627</v>
      </c>
      <c r="K153" s="140">
        <v>6672503</v>
      </c>
      <c r="L153" s="140">
        <v>1292230</v>
      </c>
      <c r="M153" s="140">
        <v>270514</v>
      </c>
      <c r="N153" s="140">
        <v>24250124</v>
      </c>
      <c r="O153" s="140">
        <v>24250124</v>
      </c>
      <c r="P153" s="140">
        <v>576075782.0899999</v>
      </c>
    </row>
    <row r="154" spans="1:16" s="135" customFormat="1" ht="15.75">
      <c r="A154" s="130"/>
      <c r="B154" s="131"/>
      <c r="C154" s="132"/>
      <c r="D154" s="133"/>
      <c r="E154" s="134"/>
      <c r="F154" s="134"/>
      <c r="G154" s="134"/>
      <c r="H154" s="134"/>
      <c r="I154" s="134"/>
      <c r="J154" s="134"/>
      <c r="K154" s="134"/>
      <c r="L154" s="134"/>
      <c r="M154" s="134"/>
      <c r="N154" s="134"/>
      <c r="O154" s="134"/>
      <c r="P154" s="134"/>
    </row>
    <row r="155" spans="1:16" s="135" customFormat="1" ht="15.75">
      <c r="A155" s="130"/>
      <c r="B155" s="131"/>
      <c r="C155" s="132"/>
      <c r="D155" s="133"/>
      <c r="E155" s="134"/>
      <c r="F155" s="134"/>
      <c r="G155" s="134"/>
      <c r="H155" s="134"/>
      <c r="I155" s="134"/>
      <c r="J155" s="134"/>
      <c r="K155" s="134"/>
      <c r="L155" s="134"/>
      <c r="M155" s="134"/>
      <c r="N155" s="134"/>
      <c r="O155" s="134"/>
      <c r="P155" s="134"/>
    </row>
    <row r="156" spans="1:16" s="135" customFormat="1" ht="15.75">
      <c r="A156" s="130"/>
      <c r="B156" s="131"/>
      <c r="C156" s="132"/>
      <c r="D156" s="133"/>
      <c r="E156" s="134"/>
      <c r="F156" s="134"/>
      <c r="G156" s="134"/>
      <c r="H156" s="134"/>
      <c r="I156" s="134"/>
      <c r="J156" s="134"/>
      <c r="K156" s="134"/>
      <c r="L156" s="134"/>
      <c r="M156" s="134"/>
      <c r="N156" s="134"/>
      <c r="O156" s="134"/>
      <c r="P156" s="134"/>
    </row>
    <row r="157" spans="1:16" ht="15">
      <c r="A157" s="121"/>
      <c r="B157" s="122" t="s">
        <v>418</v>
      </c>
      <c r="C157" s="123"/>
      <c r="D157" s="123"/>
      <c r="E157" s="123"/>
      <c r="F157" s="123"/>
      <c r="G157" s="123"/>
      <c r="H157" s="123"/>
      <c r="I157" s="122" t="s">
        <v>195</v>
      </c>
      <c r="J157" s="123"/>
      <c r="K157" s="121"/>
      <c r="L157" s="121"/>
      <c r="M157" s="121"/>
      <c r="N157" s="121"/>
      <c r="O157" s="121"/>
      <c r="P157" s="121"/>
    </row>
  </sheetData>
  <sheetProtection/>
  <mergeCells count="22">
    <mergeCell ref="A6:P6"/>
    <mergeCell ref="A7:P7"/>
    <mergeCell ref="O11:O12"/>
    <mergeCell ref="P9:P12"/>
    <mergeCell ref="J9:O9"/>
    <mergeCell ref="K10:K12"/>
    <mergeCell ref="L10:M10"/>
    <mergeCell ref="L11:L12"/>
    <mergeCell ref="M11:M12"/>
    <mergeCell ref="G11:G12"/>
    <mergeCell ref="H11:H12"/>
    <mergeCell ref="I10:I12"/>
    <mergeCell ref="N10:N12"/>
    <mergeCell ref="A9:A12"/>
    <mergeCell ref="B9:B12"/>
    <mergeCell ref="C9:C12"/>
    <mergeCell ref="D9:D12"/>
    <mergeCell ref="E9:I9"/>
    <mergeCell ref="E10:E12"/>
    <mergeCell ref="F10:F12"/>
    <mergeCell ref="G10:H10"/>
    <mergeCell ref="J10:J12"/>
  </mergeCells>
  <printOptions/>
  <pageMargins left="0.5905511811023623" right="0.2362204724409449" top="0.7480314960629921" bottom="0.35433070866141736" header="0.31496062992125984" footer="0.31496062992125984"/>
  <pageSetup horizontalDpi="600" verticalDpi="600" orientation="landscape" paperSize="9" scale="47" r:id="rId1"/>
  <rowBreaks count="3" manualBreakCount="3">
    <brk id="43" max="15" man="1"/>
    <brk id="65" max="15" man="1"/>
    <brk id="93" max="15" man="1"/>
  </rowBreaks>
</worksheet>
</file>

<file path=xl/worksheets/sheet4.xml><?xml version="1.0" encoding="utf-8"?>
<worksheet xmlns="http://schemas.openxmlformats.org/spreadsheetml/2006/main" xmlns:r="http://schemas.openxmlformats.org/officeDocument/2006/relationships">
  <dimension ref="A1:S48"/>
  <sheetViews>
    <sheetView view="pageBreakPreview" zoomScale="60" zoomScalePageLayoutView="0" workbookViewId="0" topLeftCell="A1">
      <selection activeCell="E5" sqref="E5"/>
    </sheetView>
  </sheetViews>
  <sheetFormatPr defaultColWidth="7.875" defaultRowHeight="12.75"/>
  <cols>
    <col min="1" max="1" width="18.625" style="181" customWidth="1"/>
    <col min="2" max="2" width="88.125" style="181" customWidth="1"/>
    <col min="3" max="4" width="19.625" style="180" customWidth="1"/>
    <col min="5" max="6" width="21.75390625" style="181" customWidth="1"/>
    <col min="7" max="7" width="22.00390625" style="181" customWidth="1"/>
    <col min="8" max="8" width="15.75390625" style="181" customWidth="1"/>
    <col min="9" max="9" width="18.25390625" style="181" customWidth="1"/>
    <col min="10" max="10" width="21.00390625" style="181" customWidth="1"/>
    <col min="11" max="11" width="18.25390625" style="181" customWidth="1"/>
    <col min="12" max="12" width="16.375" style="181" customWidth="1"/>
    <col min="13" max="13" width="16.625" style="181" customWidth="1"/>
    <col min="14" max="14" width="18.625" style="181" customWidth="1"/>
    <col min="15" max="15" width="16.625" style="181" customWidth="1"/>
    <col min="16" max="16" width="22.375" style="181" customWidth="1"/>
    <col min="17" max="17" width="32.00390625" style="181" customWidth="1"/>
    <col min="18" max="18" width="14.75390625" style="181" customWidth="1"/>
    <col min="19" max="19" width="17.25390625" style="181" customWidth="1"/>
    <col min="20" max="16384" width="7.875" style="181" customWidth="1"/>
  </cols>
  <sheetData>
    <row r="1" spans="1:2" ht="22.5" customHeight="1">
      <c r="A1" s="11"/>
      <c r="B1" s="11"/>
    </row>
    <row r="2" spans="1:7" ht="15.75">
      <c r="A2" s="182"/>
      <c r="B2" s="182"/>
      <c r="C2" s="183"/>
      <c r="D2" s="184"/>
      <c r="E2" s="183" t="s">
        <v>505</v>
      </c>
      <c r="F2" s="183"/>
      <c r="G2" s="183"/>
    </row>
    <row r="3" spans="1:7" ht="15.75">
      <c r="A3" s="182"/>
      <c r="B3" s="182"/>
      <c r="C3" s="183"/>
      <c r="D3" s="184"/>
      <c r="E3" s="183" t="s">
        <v>23</v>
      </c>
      <c r="F3" s="183"/>
      <c r="G3" s="183"/>
    </row>
    <row r="4" spans="1:7" ht="15.75">
      <c r="A4" s="182"/>
      <c r="B4" s="185"/>
      <c r="C4" s="186"/>
      <c r="D4" s="187"/>
      <c r="E4" s="186" t="s">
        <v>193</v>
      </c>
      <c r="F4" s="186"/>
      <c r="G4" s="186"/>
    </row>
    <row r="5" spans="1:7" ht="15.75">
      <c r="A5" s="182"/>
      <c r="B5" s="185"/>
      <c r="C5" s="187"/>
      <c r="D5" s="187"/>
      <c r="E5" s="187" t="s">
        <v>588</v>
      </c>
      <c r="F5" s="187"/>
      <c r="G5" s="187"/>
    </row>
    <row r="6" spans="1:7" ht="12.75">
      <c r="A6" s="273" t="s">
        <v>506</v>
      </c>
      <c r="B6" s="273"/>
      <c r="C6" s="273"/>
      <c r="D6" s="273"/>
      <c r="E6" s="273"/>
      <c r="F6" s="273"/>
      <c r="G6" s="273"/>
    </row>
    <row r="7" spans="1:7" s="12" customFormat="1" ht="12.75">
      <c r="A7" s="273"/>
      <c r="B7" s="273"/>
      <c r="C7" s="273"/>
      <c r="D7" s="273"/>
      <c r="E7" s="273"/>
      <c r="F7" s="273"/>
      <c r="G7" s="273"/>
    </row>
    <row r="8" spans="1:7" s="3" customFormat="1" ht="70.5" customHeight="1">
      <c r="A8" s="274" t="s">
        <v>39</v>
      </c>
      <c r="B8" s="274" t="s">
        <v>507</v>
      </c>
      <c r="C8" s="274" t="s">
        <v>508</v>
      </c>
      <c r="D8" s="274"/>
      <c r="E8" s="189" t="s">
        <v>18</v>
      </c>
      <c r="F8" s="189" t="s">
        <v>19</v>
      </c>
      <c r="G8" s="275" t="s">
        <v>509</v>
      </c>
    </row>
    <row r="9" spans="1:7" s="3" customFormat="1" ht="31.5">
      <c r="A9" s="274"/>
      <c r="B9" s="274"/>
      <c r="C9" s="190" t="s">
        <v>510</v>
      </c>
      <c r="D9" s="190" t="s">
        <v>511</v>
      </c>
      <c r="E9" s="189" t="s">
        <v>512</v>
      </c>
      <c r="F9" s="189" t="s">
        <v>512</v>
      </c>
      <c r="G9" s="275"/>
    </row>
    <row r="10" spans="1:19" s="192" customFormat="1" ht="18.75">
      <c r="A10" s="188">
        <v>1</v>
      </c>
      <c r="B10" s="188">
        <v>2</v>
      </c>
      <c r="C10" s="188">
        <v>3</v>
      </c>
      <c r="D10" s="188">
        <v>4</v>
      </c>
      <c r="E10" s="191">
        <v>5</v>
      </c>
      <c r="F10" s="191">
        <v>6</v>
      </c>
      <c r="G10" s="191">
        <v>7</v>
      </c>
      <c r="H10" s="2"/>
      <c r="I10" s="2"/>
      <c r="J10" s="2"/>
      <c r="K10" s="2"/>
      <c r="L10" s="2"/>
      <c r="M10" s="2"/>
      <c r="N10" s="2"/>
      <c r="O10" s="2"/>
      <c r="P10" s="2"/>
      <c r="Q10" s="2"/>
      <c r="R10" s="2"/>
      <c r="S10" s="2"/>
    </row>
    <row r="11" spans="1:19" s="193" customFormat="1" ht="18.75">
      <c r="A11" s="276" t="s">
        <v>513</v>
      </c>
      <c r="B11" s="276"/>
      <c r="C11" s="276"/>
      <c r="D11" s="276"/>
      <c r="E11" s="276"/>
      <c r="F11" s="276"/>
      <c r="G11" s="276"/>
      <c r="H11" s="3"/>
      <c r="I11" s="3"/>
      <c r="J11" s="3"/>
      <c r="K11" s="3"/>
      <c r="L11" s="3"/>
      <c r="M11" s="3"/>
      <c r="N11" s="3"/>
      <c r="O11" s="3"/>
      <c r="P11" s="3"/>
      <c r="Q11" s="3"/>
      <c r="R11" s="3"/>
      <c r="S11" s="3"/>
    </row>
    <row r="12" spans="1:19" s="193" customFormat="1" ht="47.25">
      <c r="A12" s="188">
        <v>41020900</v>
      </c>
      <c r="B12" s="190" t="s">
        <v>514</v>
      </c>
      <c r="C12" s="188" t="s">
        <v>515</v>
      </c>
      <c r="D12" s="190" t="s">
        <v>551</v>
      </c>
      <c r="E12" s="194">
        <v>300000</v>
      </c>
      <c r="F12" s="188"/>
      <c r="G12" s="195">
        <f aca="true" t="shared" si="0" ref="G12:G24">E12</f>
        <v>300000</v>
      </c>
      <c r="H12" s="3"/>
      <c r="I12" s="3"/>
      <c r="J12" s="3"/>
      <c r="K12" s="3"/>
      <c r="L12" s="3"/>
      <c r="M12" s="3"/>
      <c r="N12" s="3"/>
      <c r="O12" s="3"/>
      <c r="P12" s="3"/>
      <c r="Q12" s="3"/>
      <c r="R12" s="3"/>
      <c r="S12" s="3"/>
    </row>
    <row r="13" spans="1:19" s="196" customFormat="1" ht="90.75" customHeight="1">
      <c r="A13" s="190">
        <v>41030600</v>
      </c>
      <c r="B13" s="52" t="s">
        <v>517</v>
      </c>
      <c r="C13" s="190" t="s">
        <v>518</v>
      </c>
      <c r="D13" s="190" t="s">
        <v>516</v>
      </c>
      <c r="E13" s="195">
        <v>100667500</v>
      </c>
      <c r="F13" s="195"/>
      <c r="G13" s="195">
        <f t="shared" si="0"/>
        <v>100667500</v>
      </c>
      <c r="H13" s="181"/>
      <c r="I13" s="181"/>
      <c r="J13" s="181"/>
      <c r="K13" s="181"/>
      <c r="L13" s="181"/>
      <c r="M13" s="181"/>
      <c r="N13" s="181"/>
      <c r="O13" s="181"/>
      <c r="P13" s="181"/>
      <c r="Q13" s="181"/>
      <c r="R13" s="181"/>
      <c r="S13" s="181"/>
    </row>
    <row r="14" spans="1:19" s="196" customFormat="1" ht="93" customHeight="1">
      <c r="A14" s="190">
        <v>41030800</v>
      </c>
      <c r="B14" s="52" t="s">
        <v>519</v>
      </c>
      <c r="C14" s="190" t="s">
        <v>518</v>
      </c>
      <c r="D14" s="190" t="s">
        <v>516</v>
      </c>
      <c r="E14" s="197">
        <v>184655820.09</v>
      </c>
      <c r="F14" s="197"/>
      <c r="G14" s="197">
        <f t="shared" si="0"/>
        <v>184655820.09</v>
      </c>
      <c r="H14" s="181"/>
      <c r="I14" s="181"/>
      <c r="J14" s="181"/>
      <c r="K14" s="181"/>
      <c r="L14" s="181"/>
      <c r="M14" s="181"/>
      <c r="N14" s="181"/>
      <c r="O14" s="181"/>
      <c r="P14" s="181"/>
      <c r="Q14" s="181"/>
      <c r="R14" s="181"/>
      <c r="S14" s="181"/>
    </row>
    <row r="15" spans="1:7" ht="62.25" customHeight="1">
      <c r="A15" s="190">
        <v>41031000</v>
      </c>
      <c r="B15" s="190" t="s">
        <v>520</v>
      </c>
      <c r="C15" s="190" t="s">
        <v>518</v>
      </c>
      <c r="D15" s="190" t="s">
        <v>516</v>
      </c>
      <c r="E15" s="195">
        <v>848900</v>
      </c>
      <c r="F15" s="195"/>
      <c r="G15" s="195">
        <f t="shared" si="0"/>
        <v>848900</v>
      </c>
    </row>
    <row r="16" spans="1:7" ht="62.25" customHeight="1">
      <c r="A16" s="190">
        <v>41033600</v>
      </c>
      <c r="B16" s="190" t="s">
        <v>448</v>
      </c>
      <c r="C16" s="190" t="s">
        <v>518</v>
      </c>
      <c r="D16" s="190" t="s">
        <v>516</v>
      </c>
      <c r="E16" s="195">
        <v>1246600</v>
      </c>
      <c r="F16" s="195"/>
      <c r="G16" s="195">
        <f t="shared" si="0"/>
        <v>1246600</v>
      </c>
    </row>
    <row r="17" spans="1:7" ht="56.25" customHeight="1">
      <c r="A17" s="198">
        <v>41033900</v>
      </c>
      <c r="B17" s="198" t="s">
        <v>268</v>
      </c>
      <c r="C17" s="190" t="s">
        <v>518</v>
      </c>
      <c r="D17" s="190" t="s">
        <v>516</v>
      </c>
      <c r="E17" s="195">
        <v>43792800</v>
      </c>
      <c r="F17" s="195"/>
      <c r="G17" s="195">
        <f t="shared" si="0"/>
        <v>43792800</v>
      </c>
    </row>
    <row r="18" spans="1:7" ht="66.75" customHeight="1">
      <c r="A18" s="198">
        <v>41034200</v>
      </c>
      <c r="B18" s="198" t="s">
        <v>269</v>
      </c>
      <c r="C18" s="190" t="s">
        <v>518</v>
      </c>
      <c r="D18" s="190" t="s">
        <v>516</v>
      </c>
      <c r="E18" s="195">
        <v>58319400</v>
      </c>
      <c r="F18" s="195"/>
      <c r="G18" s="195">
        <f t="shared" si="0"/>
        <v>58319400</v>
      </c>
    </row>
    <row r="19" spans="1:7" ht="66.75" customHeight="1">
      <c r="A19" s="198">
        <v>41034200</v>
      </c>
      <c r="B19" s="198" t="s">
        <v>521</v>
      </c>
      <c r="C19" s="190" t="s">
        <v>518</v>
      </c>
      <c r="D19" s="190" t="s">
        <v>522</v>
      </c>
      <c r="E19" s="195">
        <v>250000</v>
      </c>
      <c r="F19" s="195"/>
      <c r="G19" s="195">
        <f t="shared" si="0"/>
        <v>250000</v>
      </c>
    </row>
    <row r="20" spans="1:7" ht="66.75" customHeight="1">
      <c r="A20" s="198">
        <v>41034200</v>
      </c>
      <c r="B20" s="198" t="s">
        <v>523</v>
      </c>
      <c r="C20" s="190" t="s">
        <v>518</v>
      </c>
      <c r="D20" s="190" t="s">
        <v>524</v>
      </c>
      <c r="E20" s="195">
        <v>1124400</v>
      </c>
      <c r="F20" s="195"/>
      <c r="G20" s="195">
        <f t="shared" si="0"/>
        <v>1124400</v>
      </c>
    </row>
    <row r="21" spans="1:7" ht="66.75" customHeight="1">
      <c r="A21" s="198">
        <v>41035000</v>
      </c>
      <c r="B21" s="198" t="s">
        <v>525</v>
      </c>
      <c r="C21" s="190" t="s">
        <v>518</v>
      </c>
      <c r="D21" s="190" t="s">
        <v>524</v>
      </c>
      <c r="E21" s="195">
        <v>18200</v>
      </c>
      <c r="F21" s="195"/>
      <c r="G21" s="195">
        <f t="shared" si="0"/>
        <v>18200</v>
      </c>
    </row>
    <row r="22" spans="1:7" ht="66.75" customHeight="1">
      <c r="A22" s="198">
        <v>41035000</v>
      </c>
      <c r="B22" s="198" t="s">
        <v>526</v>
      </c>
      <c r="C22" s="190" t="s">
        <v>518</v>
      </c>
      <c r="D22" s="190" t="s">
        <v>524</v>
      </c>
      <c r="E22" s="195">
        <v>381700</v>
      </c>
      <c r="F22" s="195"/>
      <c r="G22" s="195">
        <f t="shared" si="0"/>
        <v>381700</v>
      </c>
    </row>
    <row r="23" spans="1:7" ht="66.75" customHeight="1">
      <c r="A23" s="198">
        <v>41035000</v>
      </c>
      <c r="B23" s="198" t="s">
        <v>527</v>
      </c>
      <c r="C23" s="190" t="s">
        <v>518</v>
      </c>
      <c r="D23" s="190" t="s">
        <v>524</v>
      </c>
      <c r="E23" s="195">
        <v>697200</v>
      </c>
      <c r="F23" s="195"/>
      <c r="G23" s="195">
        <f t="shared" si="0"/>
        <v>697200</v>
      </c>
    </row>
    <row r="24" spans="1:7" ht="123" customHeight="1">
      <c r="A24" s="190">
        <v>41035800</v>
      </c>
      <c r="B24" s="190" t="s">
        <v>528</v>
      </c>
      <c r="C24" s="190" t="s">
        <v>518</v>
      </c>
      <c r="D24" s="190" t="s">
        <v>516</v>
      </c>
      <c r="E24" s="195">
        <v>1323600</v>
      </c>
      <c r="F24" s="195"/>
      <c r="G24" s="195">
        <f t="shared" si="0"/>
        <v>1323600</v>
      </c>
    </row>
    <row r="25" spans="1:7" ht="15.75">
      <c r="A25" s="190"/>
      <c r="B25" s="199" t="s">
        <v>529</v>
      </c>
      <c r="C25" s="199"/>
      <c r="D25" s="199"/>
      <c r="E25" s="200">
        <f>SUM(E12:E24)</f>
        <v>393626120.09000003</v>
      </c>
      <c r="F25" s="200">
        <f>SUM(F12:F24)</f>
        <v>0</v>
      </c>
      <c r="G25" s="200">
        <f>SUM(G12:G24)</f>
        <v>393626120.09000003</v>
      </c>
    </row>
    <row r="26" spans="1:7" ht="18.75">
      <c r="A26" s="272" t="s">
        <v>530</v>
      </c>
      <c r="B26" s="272"/>
      <c r="C26" s="272"/>
      <c r="D26" s="272"/>
      <c r="E26" s="272"/>
      <c r="F26" s="272"/>
      <c r="G26" s="272"/>
    </row>
    <row r="27" spans="1:7" ht="63">
      <c r="A27" s="210" t="s">
        <v>482</v>
      </c>
      <c r="B27" s="211" t="s">
        <v>543</v>
      </c>
      <c r="C27" s="211" t="s">
        <v>516</v>
      </c>
      <c r="D27" s="190" t="s">
        <v>542</v>
      </c>
      <c r="E27" s="190"/>
      <c r="F27" s="209">
        <v>200000</v>
      </c>
      <c r="G27" s="209">
        <f>E27+F27</f>
        <v>200000</v>
      </c>
    </row>
    <row r="28" spans="1:7" ht="47.25">
      <c r="A28" s="210" t="s">
        <v>544</v>
      </c>
      <c r="B28" s="211" t="s">
        <v>547</v>
      </c>
      <c r="C28" s="211" t="s">
        <v>516</v>
      </c>
      <c r="D28" s="190" t="s">
        <v>542</v>
      </c>
      <c r="E28" s="190"/>
      <c r="F28" s="209">
        <v>100000</v>
      </c>
      <c r="G28" s="209">
        <f>E28+F28</f>
        <v>100000</v>
      </c>
    </row>
    <row r="29" spans="1:7" ht="47.25">
      <c r="A29" s="210" t="s">
        <v>545</v>
      </c>
      <c r="B29" s="211" t="s">
        <v>548</v>
      </c>
      <c r="C29" s="211" t="s">
        <v>516</v>
      </c>
      <c r="D29" s="190" t="s">
        <v>542</v>
      </c>
      <c r="E29" s="190"/>
      <c r="F29" s="209">
        <v>500000</v>
      </c>
      <c r="G29" s="209">
        <f>E29+F29</f>
        <v>500000</v>
      </c>
    </row>
    <row r="30" spans="1:7" ht="47.25">
      <c r="A30" s="210" t="s">
        <v>546</v>
      </c>
      <c r="B30" s="211" t="s">
        <v>549</v>
      </c>
      <c r="C30" s="211" t="s">
        <v>516</v>
      </c>
      <c r="D30" s="190" t="s">
        <v>542</v>
      </c>
      <c r="E30" s="190"/>
      <c r="F30" s="209">
        <v>250000</v>
      </c>
      <c r="G30" s="209">
        <f>E30+F30</f>
        <v>250000</v>
      </c>
    </row>
    <row r="31" spans="1:7" ht="85.5" customHeight="1">
      <c r="A31" s="190">
        <v>8800</v>
      </c>
      <c r="B31" s="201" t="s">
        <v>531</v>
      </c>
      <c r="C31" s="190" t="s">
        <v>532</v>
      </c>
      <c r="D31" s="190" t="s">
        <v>518</v>
      </c>
      <c r="E31" s="202">
        <v>121940</v>
      </c>
      <c r="F31" s="202"/>
      <c r="G31" s="202">
        <f>E31</f>
        <v>121940</v>
      </c>
    </row>
    <row r="32" spans="1:7" ht="62.25" customHeight="1">
      <c r="A32" s="190">
        <v>8800</v>
      </c>
      <c r="B32" s="201" t="s">
        <v>531</v>
      </c>
      <c r="C32" s="190" t="s">
        <v>533</v>
      </c>
      <c r="D32" s="190" t="s">
        <v>518</v>
      </c>
      <c r="E32" s="203">
        <f>651620+67248</f>
        <v>718868</v>
      </c>
      <c r="F32" s="203"/>
      <c r="G32" s="202">
        <f>E32</f>
        <v>718868</v>
      </c>
    </row>
    <row r="33" spans="1:7" ht="40.5" customHeight="1">
      <c r="A33" s="190">
        <v>8800</v>
      </c>
      <c r="B33" s="201" t="s">
        <v>552</v>
      </c>
      <c r="C33" s="190" t="s">
        <v>524</v>
      </c>
      <c r="D33" s="190" t="s">
        <v>518</v>
      </c>
      <c r="E33" s="203">
        <v>200000</v>
      </c>
      <c r="F33" s="203"/>
      <c r="G33" s="202">
        <f>E33</f>
        <v>200000</v>
      </c>
    </row>
    <row r="34" spans="1:7" ht="41.25" customHeight="1">
      <c r="A34" s="190">
        <v>8800</v>
      </c>
      <c r="B34" s="201" t="s">
        <v>534</v>
      </c>
      <c r="C34" s="190" t="s">
        <v>535</v>
      </c>
      <c r="D34" s="190" t="s">
        <v>518</v>
      </c>
      <c r="E34" s="203">
        <v>20000</v>
      </c>
      <c r="F34" s="203"/>
      <c r="G34" s="203">
        <v>20000</v>
      </c>
    </row>
    <row r="35" spans="1:7" ht="78" customHeight="1">
      <c r="A35" s="190">
        <v>8800</v>
      </c>
      <c r="B35" s="201" t="s">
        <v>536</v>
      </c>
      <c r="C35" s="190" t="s">
        <v>537</v>
      </c>
      <c r="D35" s="190" t="s">
        <v>518</v>
      </c>
      <c r="E35" s="202">
        <v>460000</v>
      </c>
      <c r="F35" s="202"/>
      <c r="G35" s="202">
        <f>E35</f>
        <v>460000</v>
      </c>
    </row>
    <row r="36" spans="1:7" ht="78" customHeight="1">
      <c r="A36" s="190">
        <v>8800</v>
      </c>
      <c r="B36" s="201" t="s">
        <v>538</v>
      </c>
      <c r="C36" s="190" t="s">
        <v>539</v>
      </c>
      <c r="D36" s="190" t="s">
        <v>518</v>
      </c>
      <c r="E36" s="202">
        <v>55000</v>
      </c>
      <c r="F36" s="202"/>
      <c r="G36" s="202">
        <f>E36</f>
        <v>55000</v>
      </c>
    </row>
    <row r="37" spans="1:7" ht="100.5" customHeight="1">
      <c r="A37" s="190">
        <v>8800</v>
      </c>
      <c r="B37" s="204" t="s">
        <v>540</v>
      </c>
      <c r="C37" s="190" t="s">
        <v>524</v>
      </c>
      <c r="D37" s="190" t="s">
        <v>518</v>
      </c>
      <c r="E37" s="202">
        <v>10000</v>
      </c>
      <c r="F37" s="202"/>
      <c r="G37" s="202">
        <f>E37</f>
        <v>10000</v>
      </c>
    </row>
    <row r="38" spans="1:7" ht="31.5">
      <c r="A38" s="190">
        <v>8800</v>
      </c>
      <c r="B38" s="201" t="s">
        <v>541</v>
      </c>
      <c r="C38" s="190" t="s">
        <v>524</v>
      </c>
      <c r="D38" s="190" t="s">
        <v>518</v>
      </c>
      <c r="E38" s="202"/>
      <c r="F38" s="202">
        <f>2352272-1138968-533567</f>
        <v>679737</v>
      </c>
      <c r="G38" s="202">
        <f>F38</f>
        <v>679737</v>
      </c>
    </row>
    <row r="39" spans="1:7" ht="18.75" customHeight="1">
      <c r="A39" s="188"/>
      <c r="B39" s="199" t="s">
        <v>529</v>
      </c>
      <c r="C39" s="199"/>
      <c r="D39" s="199"/>
      <c r="E39" s="205">
        <f>SUM(E27:E38)</f>
        <v>1585808</v>
      </c>
      <c r="F39" s="205">
        <f>SUM(F27:F38)</f>
        <v>1729737</v>
      </c>
      <c r="G39" s="205">
        <f>SUM(G27:G38)</f>
        <v>3315545</v>
      </c>
    </row>
    <row r="40" spans="1:7" ht="15.75">
      <c r="A40" s="182"/>
      <c r="B40" s="182"/>
      <c r="C40" s="184"/>
      <c r="D40" s="184"/>
      <c r="E40" s="206"/>
      <c r="F40" s="182"/>
      <c r="G40" s="182"/>
    </row>
    <row r="41" spans="1:7" ht="15">
      <c r="A41" s="182"/>
      <c r="B41" s="182"/>
      <c r="C41" s="207"/>
      <c r="D41" s="207"/>
      <c r="E41" s="182"/>
      <c r="F41" s="182"/>
      <c r="G41" s="182"/>
    </row>
    <row r="42" spans="1:7" ht="15.75">
      <c r="A42" s="11"/>
      <c r="B42" s="11" t="s">
        <v>194</v>
      </c>
      <c r="C42" s="16"/>
      <c r="D42" s="207" t="s">
        <v>195</v>
      </c>
      <c r="E42" s="182"/>
      <c r="F42" s="16"/>
      <c r="G42" s="11"/>
    </row>
    <row r="43" spans="3:5" ht="15.75">
      <c r="C43" s="208"/>
      <c r="D43" s="208"/>
      <c r="E43" s="16"/>
    </row>
    <row r="44" spans="3:4" ht="12.75">
      <c r="C44" s="208"/>
      <c r="D44" s="208"/>
    </row>
    <row r="45" spans="3:4" ht="12.75">
      <c r="C45" s="208"/>
      <c r="D45" s="208"/>
    </row>
    <row r="46" spans="3:4" ht="12.75">
      <c r="C46" s="208"/>
      <c r="D46" s="208"/>
    </row>
    <row r="47" spans="3:4" ht="12.75">
      <c r="C47" s="208"/>
      <c r="D47" s="208"/>
    </row>
    <row r="48" spans="3:4" ht="12.75">
      <c r="C48" s="208"/>
      <c r="D48" s="208"/>
    </row>
  </sheetData>
  <sheetProtection/>
  <mergeCells count="7">
    <mergeCell ref="A26:G26"/>
    <mergeCell ref="A6:G7"/>
    <mergeCell ref="A8:A9"/>
    <mergeCell ref="B8:B9"/>
    <mergeCell ref="C8:D8"/>
    <mergeCell ref="G8:G9"/>
    <mergeCell ref="A11:G11"/>
  </mergeCells>
  <printOptions/>
  <pageMargins left="0.7086614173228347" right="0.7086614173228347" top="0.7480314960629921" bottom="0.7480314960629921" header="0.31496062992125984" footer="0.31496062992125984"/>
  <pageSetup horizontalDpi="600" verticalDpi="600" orientation="portrait" paperSize="9" scale="42" r:id="rId1"/>
</worksheet>
</file>

<file path=xl/worksheets/sheet5.xml><?xml version="1.0" encoding="utf-8"?>
<worksheet xmlns="http://schemas.openxmlformats.org/spreadsheetml/2006/main" xmlns:r="http://schemas.openxmlformats.org/officeDocument/2006/relationships">
  <dimension ref="A1:I37"/>
  <sheetViews>
    <sheetView view="pageBreakPreview" zoomScale="60" zoomScalePageLayoutView="0" workbookViewId="0" topLeftCell="B1">
      <selection activeCell="H4" sqref="H4"/>
    </sheetView>
  </sheetViews>
  <sheetFormatPr defaultColWidth="7.875" defaultRowHeight="12.75"/>
  <cols>
    <col min="1" max="1" width="6.375" style="82" hidden="1" customWidth="1"/>
    <col min="2" max="2" width="17.125" style="82" customWidth="1"/>
    <col min="3" max="3" width="20.625" style="82" customWidth="1"/>
    <col min="4" max="4" width="59.25390625" style="82" customWidth="1"/>
    <col min="5" max="5" width="67.125" style="82" customWidth="1"/>
    <col min="6" max="6" width="20.625" style="82" customWidth="1"/>
    <col min="7" max="8" width="18.125" style="82" customWidth="1"/>
    <col min="9" max="9" width="21.00390625" style="85" customWidth="1"/>
    <col min="10" max="16384" width="7.875" style="85" customWidth="1"/>
  </cols>
  <sheetData>
    <row r="1" spans="5:8" ht="15">
      <c r="E1" s="83"/>
      <c r="F1" s="84"/>
      <c r="G1" s="84"/>
      <c r="H1" s="84" t="s">
        <v>378</v>
      </c>
    </row>
    <row r="2" spans="2:8" ht="18.75">
      <c r="B2" s="4"/>
      <c r="C2" s="4"/>
      <c r="D2" s="4"/>
      <c r="E2" s="4"/>
      <c r="F2" s="84"/>
      <c r="G2" s="84"/>
      <c r="H2" s="84" t="s">
        <v>379</v>
      </c>
    </row>
    <row r="3" spans="2:8" ht="15">
      <c r="B3" s="86"/>
      <c r="C3" s="86"/>
      <c r="D3" s="86"/>
      <c r="E3" s="86"/>
      <c r="F3" s="87"/>
      <c r="G3" s="87"/>
      <c r="H3" t="s">
        <v>193</v>
      </c>
    </row>
    <row r="4" spans="2:8" ht="15">
      <c r="B4" s="86"/>
      <c r="C4" s="86"/>
      <c r="D4" s="86"/>
      <c r="E4" s="86"/>
      <c r="F4" s="87"/>
      <c r="G4" s="87"/>
      <c r="H4" s="87" t="s">
        <v>589</v>
      </c>
    </row>
    <row r="5" spans="2:8" ht="54.75" customHeight="1">
      <c r="B5" s="277" t="s">
        <v>380</v>
      </c>
      <c r="C5" s="277"/>
      <c r="D5" s="277"/>
      <c r="E5" s="277"/>
      <c r="F5" s="277"/>
      <c r="G5" s="277"/>
      <c r="H5" s="277"/>
    </row>
    <row r="6" spans="2:8" ht="20.25">
      <c r="B6" s="88"/>
      <c r="C6" s="88"/>
      <c r="D6" s="88"/>
      <c r="E6" s="88"/>
      <c r="F6" s="88"/>
      <c r="G6" s="88"/>
      <c r="H6" s="88"/>
    </row>
    <row r="7" spans="1:9" s="73" customFormat="1" ht="131.25">
      <c r="A7" s="6"/>
      <c r="B7" s="23" t="s">
        <v>234</v>
      </c>
      <c r="C7" s="23" t="s">
        <v>235</v>
      </c>
      <c r="D7" s="23" t="s">
        <v>381</v>
      </c>
      <c r="E7" s="24" t="s">
        <v>21</v>
      </c>
      <c r="F7" s="24" t="s">
        <v>382</v>
      </c>
      <c r="G7" s="24" t="s">
        <v>383</v>
      </c>
      <c r="H7" s="24" t="s">
        <v>384</v>
      </c>
      <c r="I7" s="24" t="s">
        <v>385</v>
      </c>
    </row>
    <row r="8" spans="1:9" s="73" customFormat="1" ht="18.75">
      <c r="A8" s="89"/>
      <c r="B8" s="90">
        <v>1</v>
      </c>
      <c r="C8" s="90">
        <v>2</v>
      </c>
      <c r="D8" s="1">
        <v>3</v>
      </c>
      <c r="E8" s="1">
        <v>4</v>
      </c>
      <c r="F8" s="1">
        <v>5</v>
      </c>
      <c r="G8" s="1">
        <v>6</v>
      </c>
      <c r="H8" s="1">
        <v>7</v>
      </c>
      <c r="I8" s="1">
        <v>8</v>
      </c>
    </row>
    <row r="9" spans="1:9" s="68" customFormat="1" ht="18.75">
      <c r="A9" s="91"/>
      <c r="B9" s="97"/>
      <c r="C9" s="97"/>
      <c r="D9" s="24" t="s">
        <v>263</v>
      </c>
      <c r="E9" s="24"/>
      <c r="F9" s="102">
        <f>SUM(F10:F19)</f>
        <v>3951730</v>
      </c>
      <c r="G9" s="102"/>
      <c r="H9" s="102"/>
      <c r="I9" s="102">
        <f>SUM(I10:I19)</f>
        <v>3951730</v>
      </c>
    </row>
    <row r="10" spans="1:9" s="73" customFormat="1" ht="75">
      <c r="A10" s="89"/>
      <c r="B10" s="5">
        <v>6310</v>
      </c>
      <c r="C10" s="26" t="s">
        <v>230</v>
      </c>
      <c r="D10" s="5" t="s">
        <v>232</v>
      </c>
      <c r="E10" s="105" t="s">
        <v>395</v>
      </c>
      <c r="F10" s="103">
        <v>33000</v>
      </c>
      <c r="G10" s="103"/>
      <c r="H10" s="103"/>
      <c r="I10" s="103">
        <f aca="true" t="shared" si="0" ref="I10:I19">F10</f>
        <v>33000</v>
      </c>
    </row>
    <row r="11" spans="1:9" s="73" customFormat="1" ht="75">
      <c r="A11" s="89"/>
      <c r="B11" s="5">
        <v>6310</v>
      </c>
      <c r="C11" s="26" t="s">
        <v>230</v>
      </c>
      <c r="D11" s="5" t="s">
        <v>232</v>
      </c>
      <c r="E11" s="105" t="s">
        <v>393</v>
      </c>
      <c r="F11" s="103">
        <f>50000-17654</f>
        <v>32346</v>
      </c>
      <c r="G11" s="103"/>
      <c r="H11" s="103"/>
      <c r="I11" s="103">
        <f t="shared" si="0"/>
        <v>32346</v>
      </c>
    </row>
    <row r="12" spans="1:9" s="73" customFormat="1" ht="75">
      <c r="A12" s="89"/>
      <c r="B12" s="5">
        <v>6310</v>
      </c>
      <c r="C12" s="26" t="s">
        <v>230</v>
      </c>
      <c r="D12" s="5" t="s">
        <v>232</v>
      </c>
      <c r="E12" s="105" t="s">
        <v>441</v>
      </c>
      <c r="F12" s="103">
        <v>30000</v>
      </c>
      <c r="G12" s="103"/>
      <c r="H12" s="103"/>
      <c r="I12" s="103">
        <f t="shared" si="0"/>
        <v>30000</v>
      </c>
    </row>
    <row r="13" spans="1:9" s="73" customFormat="1" ht="75">
      <c r="A13" s="89"/>
      <c r="B13" s="5">
        <v>6310</v>
      </c>
      <c r="C13" s="26" t="s">
        <v>230</v>
      </c>
      <c r="D13" s="5" t="s">
        <v>232</v>
      </c>
      <c r="E13" s="105" t="s">
        <v>444</v>
      </c>
      <c r="F13" s="103">
        <v>30000</v>
      </c>
      <c r="G13" s="103"/>
      <c r="H13" s="103"/>
      <c r="I13" s="103">
        <f t="shared" si="0"/>
        <v>30000</v>
      </c>
    </row>
    <row r="14" spans="1:9" s="73" customFormat="1" ht="75">
      <c r="A14" s="89"/>
      <c r="B14" s="5">
        <v>6310</v>
      </c>
      <c r="C14" s="26" t="s">
        <v>230</v>
      </c>
      <c r="D14" s="5" t="s">
        <v>232</v>
      </c>
      <c r="E14" s="105" t="s">
        <v>451</v>
      </c>
      <c r="F14" s="103">
        <v>360000</v>
      </c>
      <c r="G14" s="103"/>
      <c r="H14" s="103"/>
      <c r="I14" s="103">
        <f t="shared" si="0"/>
        <v>360000</v>
      </c>
    </row>
    <row r="15" spans="1:9" s="73" customFormat="1" ht="56.25">
      <c r="A15" s="89"/>
      <c r="B15" s="5">
        <v>6310</v>
      </c>
      <c r="C15" s="26" t="s">
        <v>230</v>
      </c>
      <c r="D15" s="5" t="s">
        <v>232</v>
      </c>
      <c r="E15" s="105" t="s">
        <v>445</v>
      </c>
      <c r="F15" s="103">
        <f>300000</f>
        <v>300000</v>
      </c>
      <c r="G15" s="103"/>
      <c r="H15" s="103"/>
      <c r="I15" s="103">
        <f t="shared" si="0"/>
        <v>300000</v>
      </c>
    </row>
    <row r="16" spans="1:9" s="73" customFormat="1" ht="37.5">
      <c r="A16" s="89"/>
      <c r="B16" s="5">
        <v>6310</v>
      </c>
      <c r="C16" s="26" t="s">
        <v>230</v>
      </c>
      <c r="D16" s="5" t="s">
        <v>232</v>
      </c>
      <c r="E16" s="105" t="s">
        <v>499</v>
      </c>
      <c r="F16" s="103">
        <v>56474</v>
      </c>
      <c r="G16" s="103"/>
      <c r="H16" s="103"/>
      <c r="I16" s="103">
        <f t="shared" si="0"/>
        <v>56474</v>
      </c>
    </row>
    <row r="17" spans="1:9" s="73" customFormat="1" ht="56.25">
      <c r="A17" s="89"/>
      <c r="B17" s="5">
        <v>6310</v>
      </c>
      <c r="C17" s="26" t="s">
        <v>230</v>
      </c>
      <c r="D17" s="5" t="s">
        <v>232</v>
      </c>
      <c r="E17" s="105" t="s">
        <v>465</v>
      </c>
      <c r="F17" s="103">
        <f>602300+14400</f>
        <v>616700</v>
      </c>
      <c r="G17" s="103"/>
      <c r="H17" s="103"/>
      <c r="I17" s="103">
        <f t="shared" si="0"/>
        <v>616700</v>
      </c>
    </row>
    <row r="18" spans="1:9" s="73" customFormat="1" ht="75">
      <c r="A18" s="89"/>
      <c r="B18" s="5">
        <v>6310</v>
      </c>
      <c r="C18" s="26" t="s">
        <v>230</v>
      </c>
      <c r="D18" s="5" t="s">
        <v>232</v>
      </c>
      <c r="E18" s="105" t="s">
        <v>468</v>
      </c>
      <c r="F18" s="103">
        <f>1217723+903487</f>
        <v>2121210</v>
      </c>
      <c r="G18" s="103"/>
      <c r="H18" s="103"/>
      <c r="I18" s="103">
        <f t="shared" si="0"/>
        <v>2121210</v>
      </c>
    </row>
    <row r="19" spans="1:9" s="73" customFormat="1" ht="37.5">
      <c r="A19" s="89"/>
      <c r="B19" s="5">
        <v>6310</v>
      </c>
      <c r="C19" s="26" t="s">
        <v>230</v>
      </c>
      <c r="D19" s="5" t="s">
        <v>232</v>
      </c>
      <c r="E19" s="106" t="s">
        <v>394</v>
      </c>
      <c r="F19" s="103">
        <f>360000+12000</f>
        <v>372000</v>
      </c>
      <c r="G19" s="103"/>
      <c r="H19" s="103"/>
      <c r="I19" s="103">
        <f t="shared" si="0"/>
        <v>372000</v>
      </c>
    </row>
    <row r="20" spans="1:9" s="68" customFormat="1" ht="37.5">
      <c r="A20" s="91"/>
      <c r="B20" s="23"/>
      <c r="C20" s="25"/>
      <c r="D20" s="23" t="s">
        <v>154</v>
      </c>
      <c r="E20" s="24"/>
      <c r="F20" s="102">
        <f>SUM(F21:F25)</f>
        <v>2148270</v>
      </c>
      <c r="G20" s="102"/>
      <c r="H20" s="102"/>
      <c r="I20" s="102">
        <f>SUM(I21:I25)</f>
        <v>2148270</v>
      </c>
    </row>
    <row r="21" spans="1:9" s="73" customFormat="1" ht="112.5">
      <c r="A21" s="89"/>
      <c r="B21" s="5">
        <v>6310</v>
      </c>
      <c r="C21" s="26" t="s">
        <v>230</v>
      </c>
      <c r="D21" s="5" t="s">
        <v>232</v>
      </c>
      <c r="E21" s="1" t="s">
        <v>386</v>
      </c>
      <c r="F21" s="103">
        <v>256077</v>
      </c>
      <c r="G21" s="103"/>
      <c r="H21" s="103"/>
      <c r="I21" s="103">
        <f>F21</f>
        <v>256077</v>
      </c>
    </row>
    <row r="22" spans="1:9" s="73" customFormat="1" ht="56.25">
      <c r="A22" s="89"/>
      <c r="B22" s="5">
        <v>6310</v>
      </c>
      <c r="C22" s="26" t="s">
        <v>402</v>
      </c>
      <c r="D22" s="5" t="s">
        <v>232</v>
      </c>
      <c r="E22" s="1" t="s">
        <v>403</v>
      </c>
      <c r="F22" s="103">
        <v>9560</v>
      </c>
      <c r="G22" s="103"/>
      <c r="H22" s="103"/>
      <c r="I22" s="103">
        <f>F22</f>
        <v>9560</v>
      </c>
    </row>
    <row r="23" spans="1:9" s="73" customFormat="1" ht="37.5">
      <c r="A23" s="89"/>
      <c r="B23" s="5">
        <v>6310</v>
      </c>
      <c r="C23" s="26" t="s">
        <v>230</v>
      </c>
      <c r="D23" s="5" t="s">
        <v>232</v>
      </c>
      <c r="E23" s="1" t="s">
        <v>398</v>
      </c>
      <c r="F23" s="103">
        <f>195480-68600</f>
        <v>126880</v>
      </c>
      <c r="G23" s="103"/>
      <c r="H23" s="103"/>
      <c r="I23" s="103">
        <f>F23</f>
        <v>126880</v>
      </c>
    </row>
    <row r="24" spans="1:9" s="73" customFormat="1" ht="37.5">
      <c r="A24" s="89"/>
      <c r="B24" s="5">
        <v>6310</v>
      </c>
      <c r="C24" s="26" t="s">
        <v>230</v>
      </c>
      <c r="D24" s="5" t="s">
        <v>232</v>
      </c>
      <c r="E24" s="1" t="s">
        <v>399</v>
      </c>
      <c r="F24" s="103">
        <v>1720612</v>
      </c>
      <c r="G24" s="103"/>
      <c r="H24" s="103"/>
      <c r="I24" s="103">
        <f>F24</f>
        <v>1720612</v>
      </c>
    </row>
    <row r="25" spans="1:9" s="73" customFormat="1" ht="93.75">
      <c r="A25" s="89"/>
      <c r="B25" s="5">
        <v>6310</v>
      </c>
      <c r="C25" s="26" t="s">
        <v>402</v>
      </c>
      <c r="D25" s="5" t="s">
        <v>232</v>
      </c>
      <c r="E25" s="1" t="s">
        <v>417</v>
      </c>
      <c r="F25" s="103">
        <v>35141</v>
      </c>
      <c r="G25" s="103"/>
      <c r="H25" s="103"/>
      <c r="I25" s="103">
        <f>F25</f>
        <v>35141</v>
      </c>
    </row>
    <row r="26" spans="1:9" s="68" customFormat="1" ht="37.5">
      <c r="A26" s="91"/>
      <c r="B26" s="23"/>
      <c r="C26" s="25"/>
      <c r="D26" s="23" t="s">
        <v>37</v>
      </c>
      <c r="E26" s="24"/>
      <c r="F26" s="102">
        <f>SUM(F27:F29)</f>
        <v>892329</v>
      </c>
      <c r="G26" s="102">
        <f>SUM(G27:G29)</f>
        <v>0</v>
      </c>
      <c r="H26" s="102">
        <f>SUM(H27:H29)</f>
        <v>0</v>
      </c>
      <c r="I26" s="102">
        <f>SUM(I27:I29)</f>
        <v>892329</v>
      </c>
    </row>
    <row r="27" spans="1:9" s="68" customFormat="1" ht="93.75">
      <c r="A27" s="91"/>
      <c r="B27" s="5">
        <v>6310</v>
      </c>
      <c r="C27" s="26" t="s">
        <v>230</v>
      </c>
      <c r="D27" s="5" t="s">
        <v>232</v>
      </c>
      <c r="E27" s="1" t="s">
        <v>490</v>
      </c>
      <c r="F27" s="103">
        <f>110400-76400</f>
        <v>34000</v>
      </c>
      <c r="G27" s="103"/>
      <c r="H27" s="103"/>
      <c r="I27" s="103">
        <f>F27</f>
        <v>34000</v>
      </c>
    </row>
    <row r="28" spans="1:9" s="68" customFormat="1" ht="37.5">
      <c r="A28" s="91"/>
      <c r="B28" s="5">
        <v>6310</v>
      </c>
      <c r="C28" s="26" t="s">
        <v>230</v>
      </c>
      <c r="D28" s="5" t="s">
        <v>232</v>
      </c>
      <c r="E28" s="1" t="s">
        <v>387</v>
      </c>
      <c r="F28" s="103">
        <f>750000-90000</f>
        <v>660000</v>
      </c>
      <c r="G28" s="103"/>
      <c r="H28" s="103"/>
      <c r="I28" s="103">
        <f>F28</f>
        <v>660000</v>
      </c>
    </row>
    <row r="29" spans="1:9" s="73" customFormat="1" ht="56.25">
      <c r="A29" s="89"/>
      <c r="B29" s="5">
        <v>6310</v>
      </c>
      <c r="C29" s="26" t="s">
        <v>230</v>
      </c>
      <c r="D29" s="5" t="s">
        <v>232</v>
      </c>
      <c r="E29" s="1" t="s">
        <v>494</v>
      </c>
      <c r="F29" s="103">
        <f>200000-1671</f>
        <v>198329</v>
      </c>
      <c r="G29" s="103"/>
      <c r="H29" s="103"/>
      <c r="I29" s="103">
        <f>F29</f>
        <v>198329</v>
      </c>
    </row>
    <row r="30" spans="1:9" s="68" customFormat="1" ht="33.75" customHeight="1">
      <c r="A30" s="92"/>
      <c r="B30" s="24"/>
      <c r="C30" s="24" t="s">
        <v>22</v>
      </c>
      <c r="D30" s="93"/>
      <c r="E30" s="94"/>
      <c r="F30" s="104">
        <f>F20+F26+F9</f>
        <v>6992329</v>
      </c>
      <c r="G30" s="104">
        <f>G20+G26+G9</f>
        <v>0</v>
      </c>
      <c r="H30" s="104">
        <f>H20+H26+H9</f>
        <v>0</v>
      </c>
      <c r="I30" s="104">
        <f>I20+I26+I9</f>
        <v>6992329</v>
      </c>
    </row>
    <row r="31" spans="1:8" s="73" customFormat="1" ht="37.5" customHeight="1">
      <c r="A31" s="6"/>
      <c r="B31" s="278"/>
      <c r="C31" s="278"/>
      <c r="D31" s="278"/>
      <c r="E31" s="278"/>
      <c r="F31" s="278"/>
      <c r="G31" s="278"/>
      <c r="H31" s="278"/>
    </row>
    <row r="33" spans="1:6" ht="15.75">
      <c r="A33" s="11" t="s">
        <v>388</v>
      </c>
      <c r="B33" s="16"/>
      <c r="C33" s="11"/>
      <c r="D33" s="11"/>
      <c r="E33" s="16"/>
      <c r="F33" s="11"/>
    </row>
    <row r="34" spans="1:6" ht="18.75">
      <c r="A34" s="11"/>
      <c r="B34" s="3" t="s">
        <v>389</v>
      </c>
      <c r="C34" s="3"/>
      <c r="D34" s="3"/>
      <c r="E34" s="3"/>
      <c r="F34" s="3" t="s">
        <v>195</v>
      </c>
    </row>
    <row r="35" spans="1:6" ht="15.75">
      <c r="A35" s="95" t="s">
        <v>390</v>
      </c>
      <c r="B35" s="12"/>
      <c r="C35" s="12"/>
      <c r="D35" s="12"/>
      <c r="E35" s="12"/>
      <c r="F35" s="12"/>
    </row>
    <row r="37" spans="1:9" ht="15.75">
      <c r="A37" s="11" t="s">
        <v>388</v>
      </c>
      <c r="B37" s="11"/>
      <c r="C37" s="16"/>
      <c r="D37" s="96"/>
      <c r="E37" s="96"/>
      <c r="F37" s="96"/>
      <c r="G37" s="96"/>
      <c r="H37" s="96"/>
      <c r="I37" s="96"/>
    </row>
  </sheetData>
  <sheetProtection/>
  <mergeCells count="2">
    <mergeCell ref="B5:H5"/>
    <mergeCell ref="B31:H31"/>
  </mergeCells>
  <printOptions/>
  <pageMargins left="0.7" right="0.7" top="0.75" bottom="0.75" header="0.3" footer="0.3"/>
  <pageSetup horizontalDpi="600" verticalDpi="600" orientation="landscape" paperSize="9" scale="55" r:id="rId1"/>
</worksheet>
</file>

<file path=xl/worksheets/sheet6.xml><?xml version="1.0" encoding="utf-8"?>
<worksheet xmlns="http://schemas.openxmlformats.org/spreadsheetml/2006/main" xmlns:r="http://schemas.openxmlformats.org/officeDocument/2006/relationships">
  <dimension ref="A1:G104"/>
  <sheetViews>
    <sheetView view="pageBreakPreview" zoomScale="60" zoomScalePageLayoutView="0" workbookViewId="0" topLeftCell="A1">
      <selection activeCell="D4" sqref="D4:E4"/>
    </sheetView>
  </sheetViews>
  <sheetFormatPr defaultColWidth="9.00390625" defaultRowHeight="12.75"/>
  <cols>
    <col min="1" max="1" width="15.625" style="0" customWidth="1"/>
    <col min="2" max="2" width="25.625" style="0" customWidth="1"/>
    <col min="3" max="3" width="62.00390625" style="0" customWidth="1"/>
    <col min="4" max="4" width="78.375" style="0" customWidth="1"/>
    <col min="5" max="5" width="25.125" style="0" customWidth="1"/>
    <col min="6" max="6" width="25.625" style="0" bestFit="1" customWidth="1"/>
    <col min="7" max="7" width="19.875" style="0" bestFit="1" customWidth="1"/>
  </cols>
  <sheetData>
    <row r="1" spans="1:5" ht="18.75">
      <c r="A1" s="3"/>
      <c r="B1" s="6"/>
      <c r="C1" s="6"/>
      <c r="D1" s="296" t="s">
        <v>260</v>
      </c>
      <c r="E1" s="296"/>
    </row>
    <row r="2" spans="1:5" ht="18.75">
      <c r="A2" s="3"/>
      <c r="B2" s="6"/>
      <c r="C2" s="6"/>
      <c r="D2" s="296" t="s">
        <v>261</v>
      </c>
      <c r="E2" s="296"/>
    </row>
    <row r="3" spans="1:5" ht="18.75">
      <c r="A3" s="3"/>
      <c r="B3" s="4"/>
      <c r="C3" s="4"/>
      <c r="D3" s="296" t="s">
        <v>262</v>
      </c>
      <c r="E3" s="296"/>
    </row>
    <row r="4" spans="1:5" ht="18.75">
      <c r="A4" s="3"/>
      <c r="B4" s="7"/>
      <c r="C4" s="7"/>
      <c r="D4" s="296" t="s">
        <v>590</v>
      </c>
      <c r="E4" s="296"/>
    </row>
    <row r="5" spans="1:5" ht="18.75">
      <c r="A5" s="3"/>
      <c r="B5" s="7"/>
      <c r="C5" s="7"/>
      <c r="D5" s="7"/>
      <c r="E5" s="7"/>
    </row>
    <row r="6" spans="1:5" ht="20.25" customHeight="1">
      <c r="A6" s="3"/>
      <c r="B6" s="300" t="s">
        <v>83</v>
      </c>
      <c r="C6" s="300"/>
      <c r="D6" s="300"/>
      <c r="E6" s="300"/>
    </row>
    <row r="7" spans="1:5" ht="18.75">
      <c r="A7" s="3"/>
      <c r="B7" s="8"/>
      <c r="C7" s="8"/>
      <c r="D7" s="7"/>
      <c r="E7" s="7"/>
    </row>
    <row r="8" spans="1:5" s="14" customFormat="1" ht="168.75" customHeight="1">
      <c r="A8" s="5" t="s">
        <v>156</v>
      </c>
      <c r="B8" s="5" t="s">
        <v>157</v>
      </c>
      <c r="C8" s="5" t="s">
        <v>78</v>
      </c>
      <c r="D8" s="1" t="s">
        <v>21</v>
      </c>
      <c r="E8" s="1" t="s">
        <v>24</v>
      </c>
    </row>
    <row r="9" spans="1:5" s="14" customFormat="1" ht="18.75">
      <c r="A9" s="28">
        <v>1</v>
      </c>
      <c r="B9" s="28">
        <v>2</v>
      </c>
      <c r="C9" s="28">
        <v>3</v>
      </c>
      <c r="D9" s="28">
        <v>4</v>
      </c>
      <c r="E9" s="28">
        <v>5</v>
      </c>
    </row>
    <row r="10" spans="1:5" s="14" customFormat="1" ht="46.5" customHeight="1">
      <c r="A10" s="28"/>
      <c r="B10" s="25"/>
      <c r="C10" s="29" t="s">
        <v>31</v>
      </c>
      <c r="D10" s="24"/>
      <c r="E10" s="32">
        <f>E14+E11</f>
        <v>865318</v>
      </c>
    </row>
    <row r="11" spans="1:5" s="101" customFormat="1" ht="46.5" customHeight="1">
      <c r="A11" s="279" t="s">
        <v>88</v>
      </c>
      <c r="B11" s="292" t="s">
        <v>159</v>
      </c>
      <c r="C11" s="292" t="s">
        <v>237</v>
      </c>
      <c r="D11" s="100"/>
      <c r="E11" s="100">
        <f>SUM(E12:E13)</f>
        <v>77818</v>
      </c>
    </row>
    <row r="12" spans="1:5" s="101" customFormat="1" ht="46.5" customHeight="1">
      <c r="A12" s="280"/>
      <c r="B12" s="293"/>
      <c r="C12" s="293"/>
      <c r="D12" s="99" t="s">
        <v>471</v>
      </c>
      <c r="E12" s="99">
        <v>41000</v>
      </c>
    </row>
    <row r="13" spans="1:5" s="14" customFormat="1" ht="46.5" customHeight="1">
      <c r="A13" s="280"/>
      <c r="B13" s="293"/>
      <c r="C13" s="293"/>
      <c r="D13" s="99" t="s">
        <v>415</v>
      </c>
      <c r="E13" s="99">
        <f>41000-4182</f>
        <v>36818</v>
      </c>
    </row>
    <row r="14" spans="1:5" s="14" customFormat="1" ht="67.5" customHeight="1">
      <c r="A14" s="26" t="s">
        <v>89</v>
      </c>
      <c r="B14" s="26" t="s">
        <v>163</v>
      </c>
      <c r="C14" s="5" t="s">
        <v>20</v>
      </c>
      <c r="D14" s="1" t="s">
        <v>25</v>
      </c>
      <c r="E14" s="37">
        <f>235000+692500-140000</f>
        <v>787500</v>
      </c>
    </row>
    <row r="15" spans="1:7" s="34" customFormat="1" ht="67.5" customHeight="1">
      <c r="A15" s="25"/>
      <c r="B15" s="25"/>
      <c r="C15" s="23" t="s">
        <v>263</v>
      </c>
      <c r="D15" s="24"/>
      <c r="E15" s="32">
        <f>E16+E19+E28+E30</f>
        <v>1325249</v>
      </c>
      <c r="F15" s="152">
        <f>E15+'дод 5'!F9</f>
        <v>5276979</v>
      </c>
      <c r="G15" s="153">
        <f>F15-'[1]свод'!$E$17</f>
        <v>210578</v>
      </c>
    </row>
    <row r="16" spans="1:7" s="34" customFormat="1" ht="67.5" customHeight="1">
      <c r="A16" s="282" t="s">
        <v>72</v>
      </c>
      <c r="B16" s="285" t="s">
        <v>165</v>
      </c>
      <c r="C16" s="285" t="s">
        <v>238</v>
      </c>
      <c r="D16" s="243"/>
      <c r="E16" s="32">
        <f>SUM(E17:E18)</f>
        <v>47654</v>
      </c>
      <c r="F16" s="152"/>
      <c r="G16" s="153"/>
    </row>
    <row r="17" spans="1:7" s="34" customFormat="1" ht="82.5" customHeight="1">
      <c r="A17" s="283"/>
      <c r="B17" s="286"/>
      <c r="C17" s="286"/>
      <c r="D17" s="35" t="s">
        <v>577</v>
      </c>
      <c r="E17" s="37">
        <v>10000</v>
      </c>
      <c r="F17" s="152"/>
      <c r="G17" s="153"/>
    </row>
    <row r="18" spans="1:7" s="101" customFormat="1" ht="67.5" customHeight="1">
      <c r="A18" s="284"/>
      <c r="B18" s="287"/>
      <c r="C18" s="287"/>
      <c r="D18" s="35" t="s">
        <v>554</v>
      </c>
      <c r="E18" s="37">
        <f>17654+6000+14000</f>
        <v>37654</v>
      </c>
      <c r="F18" s="219"/>
      <c r="G18" s="220"/>
    </row>
    <row r="19" spans="1:5" s="101" customFormat="1" ht="67.5" customHeight="1">
      <c r="A19" s="279" t="s">
        <v>73</v>
      </c>
      <c r="B19" s="292" t="s">
        <v>166</v>
      </c>
      <c r="C19" s="292" t="s">
        <v>239</v>
      </c>
      <c r="D19" s="110"/>
      <c r="E19" s="111">
        <f>SUM(E20:E27)</f>
        <v>1184595</v>
      </c>
    </row>
    <row r="20" spans="1:5" s="101" customFormat="1" ht="111" customHeight="1">
      <c r="A20" s="280"/>
      <c r="B20" s="293"/>
      <c r="C20" s="293"/>
      <c r="D20" s="35" t="s">
        <v>472</v>
      </c>
      <c r="E20" s="150">
        <v>100000</v>
      </c>
    </row>
    <row r="21" spans="1:5" s="101" customFormat="1" ht="37.5">
      <c r="A21" s="280"/>
      <c r="B21" s="293"/>
      <c r="C21" s="293"/>
      <c r="D21" s="35" t="s">
        <v>555</v>
      </c>
      <c r="E21" s="150">
        <v>120900</v>
      </c>
    </row>
    <row r="22" spans="1:5" s="14" customFormat="1" ht="67.5" customHeight="1">
      <c r="A22" s="280"/>
      <c r="B22" s="293"/>
      <c r="C22" s="293"/>
      <c r="D22" s="35" t="s">
        <v>392</v>
      </c>
      <c r="E22" s="38">
        <v>198000</v>
      </c>
    </row>
    <row r="23" spans="1:5" s="14" customFormat="1" ht="67.5" customHeight="1">
      <c r="A23" s="280"/>
      <c r="B23" s="293"/>
      <c r="C23" s="293"/>
      <c r="D23" s="35" t="s">
        <v>469</v>
      </c>
      <c r="E23" s="38">
        <v>18891</v>
      </c>
    </row>
    <row r="24" spans="1:5" s="14" customFormat="1" ht="67.5" customHeight="1">
      <c r="A24" s="280"/>
      <c r="B24" s="293"/>
      <c r="C24" s="293"/>
      <c r="D24" s="35" t="s">
        <v>391</v>
      </c>
      <c r="E24" s="38">
        <v>98000</v>
      </c>
    </row>
    <row r="25" spans="1:5" s="14" customFormat="1" ht="67.5" customHeight="1">
      <c r="A25" s="280"/>
      <c r="B25" s="293"/>
      <c r="C25" s="293"/>
      <c r="D25" s="1" t="s">
        <v>481</v>
      </c>
      <c r="E25" s="114">
        <v>12000</v>
      </c>
    </row>
    <row r="26" spans="1:5" s="14" customFormat="1" ht="88.5" customHeight="1">
      <c r="A26" s="280"/>
      <c r="B26" s="293"/>
      <c r="C26" s="293"/>
      <c r="D26" s="35" t="s">
        <v>576</v>
      </c>
      <c r="E26" s="114">
        <v>341804</v>
      </c>
    </row>
    <row r="27" spans="1:5" s="14" customFormat="1" ht="114" customHeight="1">
      <c r="A27" s="281"/>
      <c r="B27" s="294"/>
      <c r="C27" s="294"/>
      <c r="D27" s="35" t="s">
        <v>470</v>
      </c>
      <c r="E27" s="38">
        <v>295000</v>
      </c>
    </row>
    <row r="28" spans="1:5" s="14" customFormat="1" ht="114" customHeight="1">
      <c r="A28" s="288" t="s">
        <v>36</v>
      </c>
      <c r="B28" s="290" t="s">
        <v>167</v>
      </c>
      <c r="C28" s="290" t="s">
        <v>198</v>
      </c>
      <c r="D28" s="35"/>
      <c r="E28" s="111">
        <f>E29</f>
        <v>66000</v>
      </c>
    </row>
    <row r="29" spans="1:5" s="14" customFormat="1" ht="114" customHeight="1">
      <c r="A29" s="289"/>
      <c r="B29" s="291"/>
      <c r="C29" s="291"/>
      <c r="D29" s="35" t="s">
        <v>452</v>
      </c>
      <c r="E29" s="38">
        <f>80000-14000</f>
        <v>66000</v>
      </c>
    </row>
    <row r="30" spans="1:5" s="101" customFormat="1" ht="67.5" customHeight="1">
      <c r="A30" s="217" t="s">
        <v>242</v>
      </c>
      <c r="B30" s="218" t="s">
        <v>170</v>
      </c>
      <c r="C30" s="218" t="s">
        <v>243</v>
      </c>
      <c r="D30" s="110" t="s">
        <v>467</v>
      </c>
      <c r="E30" s="111">
        <v>27000</v>
      </c>
    </row>
    <row r="31" spans="1:5" s="14" customFormat="1" ht="67.5" customHeight="1">
      <c r="A31" s="30"/>
      <c r="B31" s="31"/>
      <c r="C31" s="36" t="s">
        <v>264</v>
      </c>
      <c r="D31" s="1"/>
      <c r="E31" s="32">
        <f>E32+E47</f>
        <v>3947829</v>
      </c>
    </row>
    <row r="32" spans="1:5" s="101" customFormat="1" ht="67.5" customHeight="1">
      <c r="A32" s="279" t="s">
        <v>97</v>
      </c>
      <c r="B32" s="292" t="s">
        <v>172</v>
      </c>
      <c r="C32" s="292" t="s">
        <v>203</v>
      </c>
      <c r="D32" s="110"/>
      <c r="E32" s="112">
        <f>SUM(E33:E46)</f>
        <v>3918709</v>
      </c>
    </row>
    <row r="33" spans="1:5" s="14" customFormat="1" ht="67.5" customHeight="1">
      <c r="A33" s="280"/>
      <c r="B33" s="293"/>
      <c r="C33" s="293"/>
      <c r="D33" s="35" t="s">
        <v>404</v>
      </c>
      <c r="E33" s="37">
        <v>42578</v>
      </c>
    </row>
    <row r="34" spans="1:5" s="14" customFormat="1" ht="67.5" customHeight="1">
      <c r="A34" s="280"/>
      <c r="B34" s="293"/>
      <c r="C34" s="293"/>
      <c r="D34" s="35" t="s">
        <v>479</v>
      </c>
      <c r="E34" s="114">
        <v>8000</v>
      </c>
    </row>
    <row r="35" spans="1:5" s="14" customFormat="1" ht="67.5" customHeight="1">
      <c r="A35" s="280"/>
      <c r="B35" s="293"/>
      <c r="C35" s="293"/>
      <c r="D35" s="35" t="s">
        <v>473</v>
      </c>
      <c r="E35" s="114">
        <v>20000</v>
      </c>
    </row>
    <row r="36" spans="1:5" s="14" customFormat="1" ht="67.5" customHeight="1">
      <c r="A36" s="280"/>
      <c r="B36" s="293"/>
      <c r="C36" s="293"/>
      <c r="D36" s="35" t="s">
        <v>474</v>
      </c>
      <c r="E36" s="114">
        <v>7000</v>
      </c>
    </row>
    <row r="37" spans="1:5" s="14" customFormat="1" ht="67.5" customHeight="1">
      <c r="A37" s="280"/>
      <c r="B37" s="293"/>
      <c r="C37" s="293"/>
      <c r="D37" s="35" t="s">
        <v>475</v>
      </c>
      <c r="E37" s="114">
        <v>9985</v>
      </c>
    </row>
    <row r="38" spans="1:5" s="14" customFormat="1" ht="67.5" customHeight="1">
      <c r="A38" s="280"/>
      <c r="B38" s="293"/>
      <c r="C38" s="293"/>
      <c r="D38" s="35" t="s">
        <v>497</v>
      </c>
      <c r="E38" s="114">
        <v>20000</v>
      </c>
    </row>
    <row r="39" spans="1:5" s="14" customFormat="1" ht="67.5" customHeight="1">
      <c r="A39" s="280"/>
      <c r="B39" s="293"/>
      <c r="C39" s="293"/>
      <c r="D39" s="35" t="s">
        <v>476</v>
      </c>
      <c r="E39" s="114">
        <v>15000</v>
      </c>
    </row>
    <row r="40" spans="1:5" s="14" customFormat="1" ht="67.5" customHeight="1">
      <c r="A40" s="280"/>
      <c r="B40" s="293"/>
      <c r="C40" s="293"/>
      <c r="D40" s="35" t="s">
        <v>443</v>
      </c>
      <c r="E40" s="1">
        <v>148000</v>
      </c>
    </row>
    <row r="41" spans="1:5" s="14" customFormat="1" ht="67.5" customHeight="1">
      <c r="A41" s="280"/>
      <c r="B41" s="293"/>
      <c r="C41" s="293"/>
      <c r="D41" s="35" t="s">
        <v>439</v>
      </c>
      <c r="E41" s="1">
        <v>140000</v>
      </c>
    </row>
    <row r="42" spans="1:5" s="14" customFormat="1" ht="93.75" customHeight="1">
      <c r="A42" s="280"/>
      <c r="B42" s="293"/>
      <c r="C42" s="293"/>
      <c r="D42" s="52" t="s">
        <v>480</v>
      </c>
      <c r="E42" s="1">
        <v>2982000</v>
      </c>
    </row>
    <row r="43" spans="1:5" s="14" customFormat="1" ht="93.75" customHeight="1">
      <c r="A43" s="280"/>
      <c r="B43" s="293"/>
      <c r="C43" s="293"/>
      <c r="D43" s="163" t="s">
        <v>498</v>
      </c>
      <c r="E43" s="1">
        <v>78120</v>
      </c>
    </row>
    <row r="44" spans="1:5" s="14" customFormat="1" ht="93.75" customHeight="1">
      <c r="A44" s="280"/>
      <c r="B44" s="293"/>
      <c r="C44" s="293"/>
      <c r="D44" s="163" t="s">
        <v>578</v>
      </c>
      <c r="E44" s="1">
        <v>30016.74</v>
      </c>
    </row>
    <row r="45" spans="1:5" s="14" customFormat="1" ht="93.75" customHeight="1">
      <c r="A45" s="280"/>
      <c r="B45" s="293"/>
      <c r="C45" s="293"/>
      <c r="D45" s="163" t="s">
        <v>579</v>
      </c>
      <c r="E45" s="1">
        <v>85000</v>
      </c>
    </row>
    <row r="46" spans="1:5" s="14" customFormat="1" ht="67.5" customHeight="1">
      <c r="A46" s="281"/>
      <c r="B46" s="294"/>
      <c r="C46" s="294"/>
      <c r="D46" s="35" t="s">
        <v>265</v>
      </c>
      <c r="E46" s="38">
        <f>363026-30016.74</f>
        <v>333009.26</v>
      </c>
    </row>
    <row r="47" spans="1:5" s="168" customFormat="1" ht="67.5" customHeight="1">
      <c r="A47" s="164" t="s">
        <v>99</v>
      </c>
      <c r="B47" s="165" t="s">
        <v>173</v>
      </c>
      <c r="C47" s="165" t="s">
        <v>205</v>
      </c>
      <c r="D47" s="166" t="s">
        <v>550</v>
      </c>
      <c r="E47" s="167">
        <f>18120+11000</f>
        <v>29120</v>
      </c>
    </row>
    <row r="48" spans="1:6" s="14" customFormat="1" ht="65.25" customHeight="1">
      <c r="A48" s="25"/>
      <c r="B48" s="25"/>
      <c r="C48" s="24" t="s">
        <v>154</v>
      </c>
      <c r="D48" s="24"/>
      <c r="E48" s="32">
        <f>E49+E50</f>
        <v>102500</v>
      </c>
      <c r="F48" s="15">
        <f>E48+'дод 5'!F20</f>
        <v>2250770</v>
      </c>
    </row>
    <row r="49" spans="1:6" s="14" customFormat="1" ht="262.5">
      <c r="A49" s="30" t="s">
        <v>117</v>
      </c>
      <c r="B49" s="31" t="s">
        <v>177</v>
      </c>
      <c r="C49" s="31" t="s">
        <v>196</v>
      </c>
      <c r="D49" s="27" t="s">
        <v>155</v>
      </c>
      <c r="E49" s="39">
        <v>30000</v>
      </c>
      <c r="F49" s="15"/>
    </row>
    <row r="50" spans="1:6" s="14" customFormat="1" ht="18.75">
      <c r="A50" s="279" t="s">
        <v>181</v>
      </c>
      <c r="B50" s="292" t="s">
        <v>72</v>
      </c>
      <c r="C50" s="292" t="s">
        <v>221</v>
      </c>
      <c r="D50" s="27"/>
      <c r="E50" s="113">
        <f>E51</f>
        <v>72500</v>
      </c>
      <c r="F50" s="15"/>
    </row>
    <row r="51" spans="1:6" s="14" customFormat="1" ht="18.75">
      <c r="A51" s="280"/>
      <c r="B51" s="293"/>
      <c r="C51" s="293"/>
      <c r="D51" s="27" t="s">
        <v>466</v>
      </c>
      <c r="E51" s="39">
        <v>72500</v>
      </c>
      <c r="F51" s="15"/>
    </row>
    <row r="52" spans="1:6" s="34" customFormat="1" ht="37.5">
      <c r="A52" s="107"/>
      <c r="B52" s="36"/>
      <c r="C52" s="36" t="s">
        <v>400</v>
      </c>
      <c r="D52" s="55"/>
      <c r="E52" s="56">
        <f>E53+E57+E56+E61</f>
        <v>2944093</v>
      </c>
      <c r="F52" s="108"/>
    </row>
    <row r="53" spans="1:6" s="34" customFormat="1" ht="18.75">
      <c r="A53" s="304" t="s">
        <v>139</v>
      </c>
      <c r="B53" s="307" t="s">
        <v>253</v>
      </c>
      <c r="C53" s="307" t="s">
        <v>26</v>
      </c>
      <c r="D53" s="27"/>
      <c r="E53" s="113">
        <f>E54+E55</f>
        <v>479000</v>
      </c>
      <c r="F53" s="108"/>
    </row>
    <row r="54" spans="1:6" s="34" customFormat="1" ht="37.5">
      <c r="A54" s="305"/>
      <c r="B54" s="308"/>
      <c r="C54" s="308"/>
      <c r="D54" s="27" t="s">
        <v>556</v>
      </c>
      <c r="E54" s="39">
        <f>294000+150000</f>
        <v>444000</v>
      </c>
      <c r="F54" s="108"/>
    </row>
    <row r="55" spans="1:6" s="34" customFormat="1" ht="37.5">
      <c r="A55" s="306"/>
      <c r="B55" s="309"/>
      <c r="C55" s="309"/>
      <c r="D55" s="27" t="s">
        <v>502</v>
      </c>
      <c r="E55" s="39">
        <v>35000</v>
      </c>
      <c r="F55" s="108"/>
    </row>
    <row r="56" spans="1:6" s="34" customFormat="1" ht="18.75">
      <c r="A56" s="142" t="s">
        <v>140</v>
      </c>
      <c r="B56" s="143" t="s">
        <v>253</v>
      </c>
      <c r="C56" s="143" t="s">
        <v>4</v>
      </c>
      <c r="D56" s="1" t="s">
        <v>501</v>
      </c>
      <c r="E56" s="39">
        <v>7500</v>
      </c>
      <c r="F56" s="108"/>
    </row>
    <row r="57" spans="1:6" s="34" customFormat="1" ht="18.75">
      <c r="A57" s="279" t="s">
        <v>143</v>
      </c>
      <c r="B57" s="292" t="s">
        <v>183</v>
      </c>
      <c r="C57" s="292" t="s">
        <v>28</v>
      </c>
      <c r="D57" s="55"/>
      <c r="E57" s="113">
        <f>E58+E60+E59</f>
        <v>2449803</v>
      </c>
      <c r="F57" s="108"/>
    </row>
    <row r="58" spans="1:6" s="34" customFormat="1" ht="18.75">
      <c r="A58" s="280"/>
      <c r="B58" s="293"/>
      <c r="C58" s="293"/>
      <c r="D58" s="27" t="s">
        <v>467</v>
      </c>
      <c r="E58" s="39">
        <f>330700-116597-14300</f>
        <v>199803</v>
      </c>
      <c r="F58" s="108"/>
    </row>
    <row r="59" spans="1:6" s="34" customFormat="1" ht="37.5">
      <c r="A59" s="280"/>
      <c r="B59" s="293"/>
      <c r="C59" s="293"/>
      <c r="D59" s="27" t="s">
        <v>553</v>
      </c>
      <c r="E59" s="39">
        <v>250000</v>
      </c>
      <c r="F59" s="108"/>
    </row>
    <row r="60" spans="1:6" s="14" customFormat="1" ht="18.75">
      <c r="A60" s="281"/>
      <c r="B60" s="294"/>
      <c r="C60" s="294"/>
      <c r="D60" s="1" t="s">
        <v>401</v>
      </c>
      <c r="E60" s="109">
        <v>2000000</v>
      </c>
      <c r="F60" s="15"/>
    </row>
    <row r="61" spans="1:6" s="14" customFormat="1" ht="45">
      <c r="A61" s="142" t="s">
        <v>256</v>
      </c>
      <c r="B61" s="143" t="s">
        <v>170</v>
      </c>
      <c r="C61" s="143" t="s">
        <v>257</v>
      </c>
      <c r="D61" s="1" t="s">
        <v>501</v>
      </c>
      <c r="E61" s="109">
        <v>7790</v>
      </c>
      <c r="F61" s="15"/>
    </row>
    <row r="62" spans="1:6" s="14" customFormat="1" ht="65.25" customHeight="1">
      <c r="A62" s="25"/>
      <c r="B62" s="25"/>
      <c r="C62" s="23" t="s">
        <v>37</v>
      </c>
      <c r="D62" s="24"/>
      <c r="E62" s="32">
        <f>E63+E66+E77+E84</f>
        <v>6343069</v>
      </c>
      <c r="F62" s="15"/>
    </row>
    <row r="63" spans="1:6" s="101" customFormat="1" ht="65.25" customHeight="1">
      <c r="A63" s="279" t="s">
        <v>424</v>
      </c>
      <c r="B63" s="292" t="s">
        <v>425</v>
      </c>
      <c r="C63" s="292" t="s">
        <v>426</v>
      </c>
      <c r="D63" s="115"/>
      <c r="E63" s="116">
        <f>SUM(E64:E65)</f>
        <v>1419380</v>
      </c>
      <c r="F63" s="117"/>
    </row>
    <row r="64" spans="1:6" s="14" customFormat="1" ht="65.25" customHeight="1">
      <c r="A64" s="280"/>
      <c r="B64" s="293"/>
      <c r="C64" s="293"/>
      <c r="D64" s="1" t="s">
        <v>410</v>
      </c>
      <c r="E64" s="37">
        <f>430000-620</f>
        <v>429380</v>
      </c>
      <c r="F64" s="15"/>
    </row>
    <row r="65" spans="1:6" s="14" customFormat="1" ht="65.25" customHeight="1">
      <c r="A65" s="281"/>
      <c r="B65" s="294"/>
      <c r="C65" s="294"/>
      <c r="D65" s="35" t="s">
        <v>416</v>
      </c>
      <c r="E65" s="114">
        <f>1000000-500000+400000+90000</f>
        <v>990000</v>
      </c>
      <c r="F65" s="15"/>
    </row>
    <row r="66" spans="1:5" s="14" customFormat="1" ht="18.75">
      <c r="A66" s="297" t="s">
        <v>147</v>
      </c>
      <c r="B66" s="297" t="s">
        <v>33</v>
      </c>
      <c r="C66" s="301" t="s">
        <v>29</v>
      </c>
      <c r="D66" s="27"/>
      <c r="E66" s="113">
        <f>SUM(E67:E76)</f>
        <v>3557000</v>
      </c>
    </row>
    <row r="67" spans="1:5" s="14" customFormat="1" ht="37.5">
      <c r="A67" s="298"/>
      <c r="B67" s="298"/>
      <c r="C67" s="302"/>
      <c r="D67" s="27" t="s">
        <v>231</v>
      </c>
      <c r="E67" s="39">
        <v>200000</v>
      </c>
    </row>
    <row r="68" spans="1:5" s="14" customFormat="1" ht="18.75">
      <c r="A68" s="298"/>
      <c r="B68" s="298"/>
      <c r="C68" s="302"/>
      <c r="D68" s="35" t="s">
        <v>412</v>
      </c>
      <c r="E68" s="114">
        <v>100000</v>
      </c>
    </row>
    <row r="69" spans="1:5" s="14" customFormat="1" ht="18.75">
      <c r="A69" s="298"/>
      <c r="B69" s="298"/>
      <c r="C69" s="302"/>
      <c r="D69" s="35" t="s">
        <v>413</v>
      </c>
      <c r="E69" s="114">
        <f>1000000+200000</f>
        <v>1200000</v>
      </c>
    </row>
    <row r="70" spans="1:5" s="14" customFormat="1" ht="37.5">
      <c r="A70" s="298"/>
      <c r="B70" s="298"/>
      <c r="C70" s="302"/>
      <c r="D70" s="35" t="s">
        <v>447</v>
      </c>
      <c r="E70" s="114">
        <v>950000</v>
      </c>
    </row>
    <row r="71" spans="1:5" s="14" customFormat="1" ht="37.5">
      <c r="A71" s="298"/>
      <c r="B71" s="298"/>
      <c r="C71" s="302"/>
      <c r="D71" s="35" t="s">
        <v>414</v>
      </c>
      <c r="E71" s="114">
        <v>500000</v>
      </c>
    </row>
    <row r="72" spans="1:5" s="14" customFormat="1" ht="18.75">
      <c r="A72" s="298"/>
      <c r="B72" s="298"/>
      <c r="C72" s="302"/>
      <c r="D72" s="27" t="s">
        <v>580</v>
      </c>
      <c r="E72" s="39">
        <v>200000</v>
      </c>
    </row>
    <row r="73" spans="1:5" s="14" customFormat="1" ht="37.5">
      <c r="A73" s="298"/>
      <c r="B73" s="298"/>
      <c r="C73" s="302"/>
      <c r="D73" s="27" t="s">
        <v>495</v>
      </c>
      <c r="E73" s="39">
        <v>73000</v>
      </c>
    </row>
    <row r="74" spans="1:5" s="14" customFormat="1" ht="37.5">
      <c r="A74" s="298"/>
      <c r="B74" s="298"/>
      <c r="C74" s="302"/>
      <c r="D74" s="27" t="s">
        <v>496</v>
      </c>
      <c r="E74" s="39">
        <v>100000</v>
      </c>
    </row>
    <row r="75" spans="1:5" s="14" customFormat="1" ht="75">
      <c r="A75" s="298"/>
      <c r="B75" s="298"/>
      <c r="C75" s="302"/>
      <c r="D75" s="35" t="s">
        <v>581</v>
      </c>
      <c r="E75" s="114">
        <v>84000</v>
      </c>
    </row>
    <row r="76" spans="1:5" s="14" customFormat="1" ht="37.5">
      <c r="A76" s="299"/>
      <c r="B76" s="299"/>
      <c r="C76" s="303"/>
      <c r="D76" s="27" t="s">
        <v>406</v>
      </c>
      <c r="E76" s="39">
        <v>150000</v>
      </c>
    </row>
    <row r="77" spans="1:5" s="14" customFormat="1" ht="38.25" customHeight="1">
      <c r="A77" s="279" t="s">
        <v>148</v>
      </c>
      <c r="B77" s="292" t="s">
        <v>33</v>
      </c>
      <c r="C77" s="292" t="s">
        <v>259</v>
      </c>
      <c r="D77" s="27"/>
      <c r="E77" s="113">
        <f>SUM(E78:E83)</f>
        <v>620689</v>
      </c>
    </row>
    <row r="78" spans="1:5" s="14" customFormat="1" ht="38.25" customHeight="1">
      <c r="A78" s="280"/>
      <c r="B78" s="293"/>
      <c r="C78" s="293"/>
      <c r="D78" s="27" t="s">
        <v>405</v>
      </c>
      <c r="E78" s="39">
        <v>250000</v>
      </c>
    </row>
    <row r="79" spans="1:5" s="14" customFormat="1" ht="38.25" customHeight="1">
      <c r="A79" s="280"/>
      <c r="B79" s="293"/>
      <c r="C79" s="293"/>
      <c r="D79" s="27" t="s">
        <v>453</v>
      </c>
      <c r="E79" s="127">
        <f>300000-141000</f>
        <v>159000</v>
      </c>
    </row>
    <row r="80" spans="1:5" s="14" customFormat="1" ht="38.25" customHeight="1">
      <c r="A80" s="280"/>
      <c r="B80" s="293"/>
      <c r="C80" s="293"/>
      <c r="D80" s="27" t="s">
        <v>407</v>
      </c>
      <c r="E80" s="127">
        <f>145800-28810</f>
        <v>116990</v>
      </c>
    </row>
    <row r="81" spans="1:5" s="14" customFormat="1" ht="38.25" customHeight="1">
      <c r="A81" s="280"/>
      <c r="B81" s="293"/>
      <c r="C81" s="293"/>
      <c r="D81" s="27" t="s">
        <v>408</v>
      </c>
      <c r="E81" s="127">
        <f>42700-13303.6</f>
        <v>29396.4</v>
      </c>
    </row>
    <row r="82" spans="1:5" s="14" customFormat="1" ht="38.25" customHeight="1">
      <c r="A82" s="280"/>
      <c r="B82" s="293"/>
      <c r="C82" s="293"/>
      <c r="D82" s="27" t="s">
        <v>446</v>
      </c>
      <c r="E82" s="127">
        <v>44900</v>
      </c>
    </row>
    <row r="83" spans="1:5" s="14" customFormat="1" ht="38.25" customHeight="1">
      <c r="A83" s="281"/>
      <c r="B83" s="294"/>
      <c r="C83" s="294"/>
      <c r="D83" s="27" t="s">
        <v>409</v>
      </c>
      <c r="E83" s="39">
        <f>27300-6897.4</f>
        <v>20402.6</v>
      </c>
    </row>
    <row r="84" spans="1:5" s="14" customFormat="1" ht="75.75" customHeight="1">
      <c r="A84" s="155">
        <v>6051</v>
      </c>
      <c r="B84" s="70" t="s">
        <v>33</v>
      </c>
      <c r="C84" s="70" t="s">
        <v>226</v>
      </c>
      <c r="D84" s="27" t="s">
        <v>489</v>
      </c>
      <c r="E84" s="39">
        <f>1000000-254000</f>
        <v>746000</v>
      </c>
    </row>
    <row r="85" spans="1:5" s="34" customFormat="1" ht="37.5">
      <c r="A85" s="53"/>
      <c r="B85" s="53"/>
      <c r="C85" s="54" t="s">
        <v>275</v>
      </c>
      <c r="D85" s="55"/>
      <c r="E85" s="56">
        <f>E91+E86</f>
        <v>1729737</v>
      </c>
    </row>
    <row r="86" spans="1:5" s="14" customFormat="1" ht="18.75">
      <c r="A86" s="297" t="s">
        <v>482</v>
      </c>
      <c r="B86" s="297"/>
      <c r="C86" s="301" t="s">
        <v>483</v>
      </c>
      <c r="D86" s="27"/>
      <c r="E86" s="113">
        <f>SUM(E87:E90)</f>
        <v>1050000</v>
      </c>
    </row>
    <row r="87" spans="1:5" s="14" customFormat="1" ht="56.25">
      <c r="A87" s="298"/>
      <c r="B87" s="298"/>
      <c r="C87" s="302"/>
      <c r="D87" s="27" t="s">
        <v>504</v>
      </c>
      <c r="E87" s="39">
        <v>200000</v>
      </c>
    </row>
    <row r="88" spans="1:5" s="14" customFormat="1" ht="37.5">
      <c r="A88" s="298"/>
      <c r="B88" s="298"/>
      <c r="C88" s="302"/>
      <c r="D88" s="27" t="s">
        <v>503</v>
      </c>
      <c r="E88" s="39">
        <v>100000</v>
      </c>
    </row>
    <row r="89" spans="1:5" s="14" customFormat="1" ht="37.5">
      <c r="A89" s="298"/>
      <c r="B89" s="298"/>
      <c r="C89" s="302"/>
      <c r="D89" s="27" t="s">
        <v>484</v>
      </c>
      <c r="E89" s="39">
        <v>500000</v>
      </c>
    </row>
    <row r="90" spans="1:5" s="14" customFormat="1" ht="37.5">
      <c r="A90" s="299"/>
      <c r="B90" s="299"/>
      <c r="C90" s="303"/>
      <c r="D90" s="27" t="s">
        <v>485</v>
      </c>
      <c r="E90" s="39">
        <v>250000</v>
      </c>
    </row>
    <row r="91" spans="1:5" s="14" customFormat="1" ht="18.75">
      <c r="A91" s="279" t="s">
        <v>153</v>
      </c>
      <c r="B91" s="292" t="s">
        <v>15</v>
      </c>
      <c r="C91" s="292" t="s">
        <v>16</v>
      </c>
      <c r="D91" s="27"/>
      <c r="E91" s="39">
        <f>SUM(E92:E94)</f>
        <v>679737</v>
      </c>
    </row>
    <row r="92" spans="1:5" s="14" customFormat="1" ht="56.25">
      <c r="A92" s="280"/>
      <c r="B92" s="293"/>
      <c r="C92" s="293"/>
      <c r="D92" s="57" t="s">
        <v>270</v>
      </c>
      <c r="E92" s="58">
        <v>102809</v>
      </c>
    </row>
    <row r="93" spans="1:5" s="14" customFormat="1" ht="75">
      <c r="A93" s="280"/>
      <c r="B93" s="293"/>
      <c r="C93" s="293"/>
      <c r="D93" s="57" t="s">
        <v>271</v>
      </c>
      <c r="E93" s="58">
        <v>125703</v>
      </c>
    </row>
    <row r="94" spans="1:5" s="14" customFormat="1" ht="56.25">
      <c r="A94" s="280"/>
      <c r="B94" s="293"/>
      <c r="C94" s="293"/>
      <c r="D94" s="57" t="s">
        <v>273</v>
      </c>
      <c r="E94" s="59">
        <v>451225</v>
      </c>
    </row>
    <row r="95" spans="1:5" s="14" customFormat="1" ht="18.75">
      <c r="A95" s="295" t="s">
        <v>22</v>
      </c>
      <c r="B95" s="295"/>
      <c r="C95" s="295"/>
      <c r="D95" s="295"/>
      <c r="E95" s="40">
        <f>E10+E15+E31+E48+E62+E85+E52</f>
        <v>17257795</v>
      </c>
    </row>
    <row r="96" spans="1:5" s="14" customFormat="1" ht="18.75">
      <c r="A96" s="3"/>
      <c r="B96" s="3"/>
      <c r="C96" s="3"/>
      <c r="D96" s="3"/>
      <c r="E96" s="3"/>
    </row>
    <row r="97" spans="1:6" ht="18.75">
      <c r="A97" s="3" t="s">
        <v>194</v>
      </c>
      <c r="B97" s="19"/>
      <c r="C97" s="3"/>
      <c r="D97" s="3" t="s">
        <v>195</v>
      </c>
      <c r="E97" s="33"/>
      <c r="F97" s="3"/>
    </row>
    <row r="98" spans="1:5" ht="18">
      <c r="A98" s="14"/>
      <c r="B98" s="14"/>
      <c r="C98" s="14"/>
      <c r="D98" s="14"/>
      <c r="E98" s="14"/>
    </row>
    <row r="99" spans="1:5" ht="18">
      <c r="A99" s="14"/>
      <c r="B99" s="14"/>
      <c r="C99" s="14"/>
      <c r="D99" s="14"/>
      <c r="E99" s="14"/>
    </row>
    <row r="101" ht="12.75">
      <c r="E101" s="128"/>
    </row>
    <row r="104" spans="5:7" ht="12.75">
      <c r="E104" s="41"/>
      <c r="G104" s="151"/>
    </row>
  </sheetData>
  <sheetProtection/>
  <mergeCells count="45">
    <mergeCell ref="A50:A51"/>
    <mergeCell ref="B50:B51"/>
    <mergeCell ref="C50:C51"/>
    <mergeCell ref="A57:A60"/>
    <mergeCell ref="B57:B60"/>
    <mergeCell ref="A53:A55"/>
    <mergeCell ref="B53:B55"/>
    <mergeCell ref="C53:C55"/>
    <mergeCell ref="A86:A90"/>
    <mergeCell ref="B86:B90"/>
    <mergeCell ref="C86:C90"/>
    <mergeCell ref="C63:C65"/>
    <mergeCell ref="C66:C76"/>
    <mergeCell ref="A11:A13"/>
    <mergeCell ref="B11:B13"/>
    <mergeCell ref="A77:A83"/>
    <mergeCell ref="B77:B83"/>
    <mergeCell ref="C77:C83"/>
    <mergeCell ref="B66:B76"/>
    <mergeCell ref="B32:B46"/>
    <mergeCell ref="C32:C46"/>
    <mergeCell ref="C57:C60"/>
    <mergeCell ref="D1:E1"/>
    <mergeCell ref="D2:E2"/>
    <mergeCell ref="D3:E3"/>
    <mergeCell ref="B6:E6"/>
    <mergeCell ref="C11:C13"/>
    <mergeCell ref="A95:D95"/>
    <mergeCell ref="D4:E4"/>
    <mergeCell ref="A91:A94"/>
    <mergeCell ref="B91:B94"/>
    <mergeCell ref="C91:C94"/>
    <mergeCell ref="A19:A27"/>
    <mergeCell ref="B19:B27"/>
    <mergeCell ref="A63:A65"/>
    <mergeCell ref="B63:B65"/>
    <mergeCell ref="A66:A76"/>
    <mergeCell ref="A32:A46"/>
    <mergeCell ref="A16:A18"/>
    <mergeCell ref="B16:B18"/>
    <mergeCell ref="C16:C18"/>
    <mergeCell ref="A28:A29"/>
    <mergeCell ref="B28:B29"/>
    <mergeCell ref="C28:C29"/>
    <mergeCell ref="C19:C27"/>
  </mergeCells>
  <printOptions/>
  <pageMargins left="0.7086614173228347" right="0.2" top="0.31496062992125984" bottom="0.24" header="0.31496062992125984" footer="0.24"/>
  <pageSetup horizontalDpi="600" verticalDpi="600" orientation="portrait" paperSize="9" scale="46" r:id="rId1"/>
</worksheet>
</file>

<file path=xl/worksheets/sheet7.xml><?xml version="1.0" encoding="utf-8"?>
<worksheet xmlns="http://schemas.openxmlformats.org/spreadsheetml/2006/main" xmlns:r="http://schemas.openxmlformats.org/officeDocument/2006/relationships">
  <dimension ref="A2:I244"/>
  <sheetViews>
    <sheetView view="pageBreakPreview" zoomScale="60" zoomScalePageLayoutView="0" workbookViewId="0" topLeftCell="A1">
      <selection activeCell="F5" sqref="F5"/>
    </sheetView>
  </sheetViews>
  <sheetFormatPr defaultColWidth="9.00390625" defaultRowHeight="12.75"/>
  <cols>
    <col min="1" max="1" width="21.125" style="3" customWidth="1"/>
    <col min="2" max="2" width="25.25390625" style="3" customWidth="1"/>
    <col min="3" max="3" width="86.125" style="3" customWidth="1"/>
    <col min="4" max="4" width="96.625" style="3" customWidth="1"/>
    <col min="5" max="5" width="19.875" style="3" customWidth="1"/>
    <col min="6" max="6" width="19.00390625" style="3" customWidth="1"/>
    <col min="7" max="7" width="19.25390625" style="3" customWidth="1"/>
    <col min="8" max="16384" width="9.125" style="3" customWidth="1"/>
  </cols>
  <sheetData>
    <row r="2" spans="5:6" ht="18.75">
      <c r="E2" s="61"/>
      <c r="F2" s="61" t="s">
        <v>352</v>
      </c>
    </row>
    <row r="3" spans="5:6" ht="18.75">
      <c r="E3" s="61"/>
      <c r="F3" s="61" t="s">
        <v>23</v>
      </c>
    </row>
    <row r="4" spans="5:6" ht="18.75">
      <c r="E4" s="61"/>
      <c r="F4" s="61" t="s">
        <v>353</v>
      </c>
    </row>
    <row r="5" spans="5:6" ht="18.75">
      <c r="E5" s="61"/>
      <c r="F5" s="61" t="s">
        <v>591</v>
      </c>
    </row>
    <row r="6" ht="18.75">
      <c r="E6" s="61"/>
    </row>
    <row r="7" spans="1:6" ht="14.25" customHeight="1">
      <c r="A7" s="62"/>
      <c r="B7" s="62"/>
      <c r="C7" s="62"/>
      <c r="D7" s="62"/>
      <c r="E7" s="62"/>
      <c r="F7" s="62"/>
    </row>
    <row r="8" spans="1:6" ht="17.25" customHeight="1">
      <c r="A8" s="310" t="s">
        <v>354</v>
      </c>
      <c r="B8" s="311"/>
      <c r="C8" s="311"/>
      <c r="D8" s="311"/>
      <c r="E8" s="311"/>
      <c r="F8" s="311"/>
    </row>
    <row r="9" spans="1:6" ht="17.25" customHeight="1">
      <c r="A9" s="63"/>
      <c r="B9" s="64"/>
      <c r="C9" s="64"/>
      <c r="D9" s="64"/>
      <c r="E9" s="64"/>
      <c r="F9" s="64"/>
    </row>
    <row r="10" spans="1:7" ht="94.5" customHeight="1">
      <c r="A10" s="5" t="s">
        <v>156</v>
      </c>
      <c r="B10" s="5" t="s">
        <v>157</v>
      </c>
      <c r="C10" s="5" t="s">
        <v>78</v>
      </c>
      <c r="D10" s="1" t="s">
        <v>355</v>
      </c>
      <c r="E10" s="65" t="s">
        <v>18</v>
      </c>
      <c r="F10" s="1" t="s">
        <v>19</v>
      </c>
      <c r="G10" s="1" t="s">
        <v>356</v>
      </c>
    </row>
    <row r="11" spans="1:7" ht="18.75">
      <c r="A11" s="1">
        <v>1</v>
      </c>
      <c r="B11" s="1">
        <v>2</v>
      </c>
      <c r="C11" s="1">
        <v>3</v>
      </c>
      <c r="D11" s="1">
        <v>4</v>
      </c>
      <c r="E11" s="1">
        <v>5</v>
      </c>
      <c r="F11" s="1">
        <v>6</v>
      </c>
      <c r="G11" s="1">
        <v>7</v>
      </c>
    </row>
    <row r="12" spans="1:9" s="2" customFormat="1" ht="18.75">
      <c r="A12" s="66"/>
      <c r="B12" s="29"/>
      <c r="C12" s="29" t="s">
        <v>357</v>
      </c>
      <c r="D12" s="67"/>
      <c r="E12" s="67">
        <f>SUM(E13:E14)</f>
        <v>50000</v>
      </c>
      <c r="F12" s="67">
        <f>SUM(F13:F14)</f>
        <v>787500</v>
      </c>
      <c r="G12" s="67">
        <f>SUM(G13:G14)</f>
        <v>837500</v>
      </c>
      <c r="H12" s="68"/>
      <c r="I12" s="68"/>
    </row>
    <row r="13" spans="1:7" s="72" customFormat="1" ht="37.5">
      <c r="A13" s="69" t="s">
        <v>90</v>
      </c>
      <c r="B13" s="70" t="s">
        <v>161</v>
      </c>
      <c r="C13" s="70" t="s">
        <v>30</v>
      </c>
      <c r="D13" s="71" t="s">
        <v>358</v>
      </c>
      <c r="E13" s="71">
        <v>50000</v>
      </c>
      <c r="F13" s="71"/>
      <c r="G13" s="71">
        <f>F13+E13</f>
        <v>50000</v>
      </c>
    </row>
    <row r="14" spans="1:9" ht="18.75">
      <c r="A14" s="69" t="s">
        <v>89</v>
      </c>
      <c r="B14" s="70" t="s">
        <v>163</v>
      </c>
      <c r="C14" s="70" t="s">
        <v>20</v>
      </c>
      <c r="D14" s="71" t="s">
        <v>359</v>
      </c>
      <c r="E14" s="71"/>
      <c r="F14" s="71">
        <f>927500-140000</f>
        <v>787500</v>
      </c>
      <c r="G14" s="71">
        <f>F14+E14</f>
        <v>787500</v>
      </c>
      <c r="H14" s="73"/>
      <c r="I14" s="73"/>
    </row>
    <row r="15" spans="1:9" s="2" customFormat="1" ht="18.75">
      <c r="A15" s="66"/>
      <c r="B15" s="66"/>
      <c r="C15" s="29" t="s">
        <v>360</v>
      </c>
      <c r="D15" s="29"/>
      <c r="E15" s="67">
        <f>SUM(E16:E22)</f>
        <v>12040141</v>
      </c>
      <c r="F15" s="67">
        <f>SUM(F16:F22)</f>
        <v>5294633</v>
      </c>
      <c r="G15" s="67">
        <f>SUM(G16:G22)</f>
        <v>17334774</v>
      </c>
      <c r="H15" s="68"/>
      <c r="I15" s="68"/>
    </row>
    <row r="16" spans="1:9" s="2" customFormat="1" ht="18.75">
      <c r="A16" s="69" t="s">
        <v>72</v>
      </c>
      <c r="B16" s="70" t="s">
        <v>165</v>
      </c>
      <c r="C16" s="70" t="s">
        <v>238</v>
      </c>
      <c r="D16" s="74" t="s">
        <v>361</v>
      </c>
      <c r="E16" s="71">
        <v>1772930</v>
      </c>
      <c r="F16" s="71">
        <v>47654</v>
      </c>
      <c r="G16" s="71">
        <f aca="true" t="shared" si="0" ref="G16:G22">E16+F16</f>
        <v>1820584</v>
      </c>
      <c r="H16" s="68"/>
      <c r="I16" s="68"/>
    </row>
    <row r="17" spans="1:9" s="2" customFormat="1" ht="56.25">
      <c r="A17" s="69" t="s">
        <v>73</v>
      </c>
      <c r="B17" s="70" t="s">
        <v>166</v>
      </c>
      <c r="C17" s="70" t="s">
        <v>239</v>
      </c>
      <c r="D17" s="74" t="s">
        <v>361</v>
      </c>
      <c r="E17" s="71">
        <f>3086480-150000</f>
        <v>2936480</v>
      </c>
      <c r="F17" s="71">
        <v>1184595</v>
      </c>
      <c r="G17" s="71">
        <f t="shared" si="0"/>
        <v>4121075</v>
      </c>
      <c r="H17" s="68"/>
      <c r="I17" s="68"/>
    </row>
    <row r="18" spans="1:9" s="2" customFormat="1" ht="37.5">
      <c r="A18" s="69" t="s">
        <v>36</v>
      </c>
      <c r="B18" s="70" t="s">
        <v>167</v>
      </c>
      <c r="C18" s="70" t="s">
        <v>198</v>
      </c>
      <c r="D18" s="74" t="s">
        <v>361</v>
      </c>
      <c r="E18" s="71">
        <v>4572707</v>
      </c>
      <c r="F18" s="71">
        <v>66000</v>
      </c>
      <c r="G18" s="71">
        <f t="shared" si="0"/>
        <v>4638707</v>
      </c>
      <c r="H18" s="68"/>
      <c r="I18" s="68"/>
    </row>
    <row r="19" spans="1:9" s="2" customFormat="1" ht="37.5">
      <c r="A19" s="69" t="s">
        <v>91</v>
      </c>
      <c r="B19" s="70" t="s">
        <v>168</v>
      </c>
      <c r="C19" s="70" t="s">
        <v>199</v>
      </c>
      <c r="D19" s="74" t="s">
        <v>361</v>
      </c>
      <c r="E19" s="71">
        <v>92810</v>
      </c>
      <c r="F19" s="71"/>
      <c r="G19" s="71">
        <f t="shared" si="0"/>
        <v>92810</v>
      </c>
      <c r="H19" s="68"/>
      <c r="I19" s="68"/>
    </row>
    <row r="20" spans="1:9" s="2" customFormat="1" ht="37.5">
      <c r="A20" s="69" t="s">
        <v>96</v>
      </c>
      <c r="B20" s="70" t="s">
        <v>63</v>
      </c>
      <c r="C20" s="70" t="s">
        <v>241</v>
      </c>
      <c r="D20" s="74" t="s">
        <v>361</v>
      </c>
      <c r="E20" s="71">
        <v>32580</v>
      </c>
      <c r="F20" s="71"/>
      <c r="G20" s="71">
        <f t="shared" si="0"/>
        <v>32580</v>
      </c>
      <c r="H20" s="68"/>
      <c r="I20" s="68"/>
    </row>
    <row r="21" spans="1:9" s="2" customFormat="1" ht="37.5">
      <c r="A21" s="30" t="s">
        <v>252</v>
      </c>
      <c r="B21" s="31" t="s">
        <v>230</v>
      </c>
      <c r="C21" s="31" t="s">
        <v>232</v>
      </c>
      <c r="D21" s="74" t="s">
        <v>440</v>
      </c>
      <c r="E21" s="71"/>
      <c r="F21" s="71">
        <v>3969384</v>
      </c>
      <c r="G21" s="71">
        <f t="shared" si="0"/>
        <v>3969384</v>
      </c>
      <c r="H21" s="68"/>
      <c r="I21" s="68"/>
    </row>
    <row r="22" spans="1:9" s="2" customFormat="1" ht="37.5">
      <c r="A22" s="69" t="s">
        <v>242</v>
      </c>
      <c r="B22" s="70" t="s">
        <v>170</v>
      </c>
      <c r="C22" s="70" t="s">
        <v>243</v>
      </c>
      <c r="D22" s="74" t="s">
        <v>362</v>
      </c>
      <c r="E22" s="71">
        <v>2632634</v>
      </c>
      <c r="F22" s="71">
        <v>27000</v>
      </c>
      <c r="G22" s="71">
        <f t="shared" si="0"/>
        <v>2659634</v>
      </c>
      <c r="H22" s="68"/>
      <c r="I22" s="68"/>
    </row>
    <row r="23" spans="1:9" ht="18.75">
      <c r="A23" s="66"/>
      <c r="B23" s="66"/>
      <c r="C23" s="29" t="s">
        <v>363</v>
      </c>
      <c r="D23" s="29"/>
      <c r="E23" s="29">
        <f>SUM(E24:E32)</f>
        <v>4871007</v>
      </c>
      <c r="F23" s="29">
        <f>SUM(F24:F32)</f>
        <v>3862829</v>
      </c>
      <c r="G23" s="29">
        <f>SUM(G24:G32)</f>
        <v>8733836</v>
      </c>
      <c r="H23" s="73"/>
      <c r="I23" s="73"/>
    </row>
    <row r="24" spans="1:9" ht="37.5">
      <c r="A24" s="69" t="s">
        <v>91</v>
      </c>
      <c r="B24" s="70" t="s">
        <v>168</v>
      </c>
      <c r="C24" s="70" t="s">
        <v>199</v>
      </c>
      <c r="D24" s="74" t="s">
        <v>364</v>
      </c>
      <c r="E24" s="74">
        <v>138058</v>
      </c>
      <c r="F24" s="74"/>
      <c r="G24" s="74">
        <f aca="true" t="shared" si="1" ref="G24:G32">E24+F24</f>
        <v>138058</v>
      </c>
      <c r="H24" s="73"/>
      <c r="I24" s="73"/>
    </row>
    <row r="25" spans="1:9" ht="18.75">
      <c r="A25" s="69" t="s">
        <v>97</v>
      </c>
      <c r="B25" s="70" t="s">
        <v>172</v>
      </c>
      <c r="C25" s="70" t="s">
        <v>203</v>
      </c>
      <c r="D25" s="74" t="s">
        <v>364</v>
      </c>
      <c r="E25" s="74">
        <f>2050363+50000</f>
        <v>2100363</v>
      </c>
      <c r="F25" s="74">
        <v>3833709</v>
      </c>
      <c r="G25" s="74">
        <f t="shared" si="1"/>
        <v>5934072</v>
      </c>
      <c r="H25" s="73"/>
      <c r="I25" s="73"/>
    </row>
    <row r="26" spans="1:9" ht="18.75">
      <c r="A26" s="69" t="s">
        <v>99</v>
      </c>
      <c r="B26" s="70" t="s">
        <v>173</v>
      </c>
      <c r="C26" s="70" t="s">
        <v>205</v>
      </c>
      <c r="D26" s="74" t="s">
        <v>364</v>
      </c>
      <c r="E26" s="74">
        <f>874098+559440+10000+7640+43000-118640</f>
        <v>1375538</v>
      </c>
      <c r="F26" s="74">
        <v>29120</v>
      </c>
      <c r="G26" s="74">
        <f t="shared" si="1"/>
        <v>1404658</v>
      </c>
      <c r="H26" s="73"/>
      <c r="I26" s="73"/>
    </row>
    <row r="27" spans="1:9" ht="37.5">
      <c r="A27" s="69" t="s">
        <v>98</v>
      </c>
      <c r="B27" s="70" t="s">
        <v>32</v>
      </c>
      <c r="C27" s="70" t="s">
        <v>204</v>
      </c>
      <c r="D27" s="74" t="s">
        <v>365</v>
      </c>
      <c r="E27" s="74">
        <v>77760</v>
      </c>
      <c r="F27" s="74"/>
      <c r="G27" s="74">
        <f t="shared" si="1"/>
        <v>77760</v>
      </c>
      <c r="H27" s="73"/>
      <c r="I27" s="73"/>
    </row>
    <row r="28" spans="1:9" ht="18.75">
      <c r="A28" s="69" t="s">
        <v>100</v>
      </c>
      <c r="B28" s="70" t="s">
        <v>174</v>
      </c>
      <c r="C28" s="70" t="s">
        <v>244</v>
      </c>
      <c r="D28" s="74" t="s">
        <v>364</v>
      </c>
      <c r="E28" s="74">
        <v>918522</v>
      </c>
      <c r="F28" s="74"/>
      <c r="G28" s="74">
        <f t="shared" si="1"/>
        <v>918522</v>
      </c>
      <c r="H28" s="73"/>
      <c r="I28" s="73"/>
    </row>
    <row r="29" spans="1:9" ht="18.75">
      <c r="A29" s="69" t="s">
        <v>102</v>
      </c>
      <c r="B29" s="70" t="s">
        <v>175</v>
      </c>
      <c r="C29" s="70" t="s">
        <v>206</v>
      </c>
      <c r="D29" s="74" t="s">
        <v>364</v>
      </c>
      <c r="E29" s="74">
        <v>24840</v>
      </c>
      <c r="F29" s="74"/>
      <c r="G29" s="74">
        <f t="shared" si="1"/>
        <v>24840</v>
      </c>
      <c r="H29" s="73"/>
      <c r="I29" s="73"/>
    </row>
    <row r="30" spans="1:9" ht="18.75">
      <c r="A30" s="69" t="s">
        <v>103</v>
      </c>
      <c r="B30" s="70" t="s">
        <v>174</v>
      </c>
      <c r="C30" s="70" t="s">
        <v>207</v>
      </c>
      <c r="D30" s="74" t="s">
        <v>364</v>
      </c>
      <c r="E30" s="74">
        <v>65718</v>
      </c>
      <c r="F30" s="74"/>
      <c r="G30" s="74">
        <f t="shared" si="1"/>
        <v>65718</v>
      </c>
      <c r="H30" s="73"/>
      <c r="I30" s="73"/>
    </row>
    <row r="31" spans="1:9" ht="18.75">
      <c r="A31" s="69" t="s">
        <v>104</v>
      </c>
      <c r="B31" s="70" t="s">
        <v>174</v>
      </c>
      <c r="C31" s="70" t="s">
        <v>208</v>
      </c>
      <c r="D31" s="74" t="s">
        <v>364</v>
      </c>
      <c r="E31" s="74">
        <f>155848-31000</f>
        <v>124848</v>
      </c>
      <c r="F31" s="74"/>
      <c r="G31" s="74">
        <f t="shared" si="1"/>
        <v>124848</v>
      </c>
      <c r="H31" s="73"/>
      <c r="I31" s="73"/>
    </row>
    <row r="32" spans="1:9" ht="37.5">
      <c r="A32" s="69" t="s">
        <v>105</v>
      </c>
      <c r="B32" s="70" t="s">
        <v>174</v>
      </c>
      <c r="C32" s="70" t="s">
        <v>34</v>
      </c>
      <c r="D32" s="74" t="s">
        <v>364</v>
      </c>
      <c r="E32" s="74">
        <v>45360</v>
      </c>
      <c r="F32" s="74"/>
      <c r="G32" s="74">
        <f t="shared" si="1"/>
        <v>45360</v>
      </c>
      <c r="H32" s="73"/>
      <c r="I32" s="73"/>
    </row>
    <row r="33" spans="1:9" ht="37.5">
      <c r="A33" s="66"/>
      <c r="B33" s="66"/>
      <c r="C33" s="29" t="s">
        <v>366</v>
      </c>
      <c r="D33" s="67"/>
      <c r="E33" s="67">
        <f>SUM(E34:E38)</f>
        <v>2828491</v>
      </c>
      <c r="F33" s="67">
        <f>SUM(F34:F38)</f>
        <v>0</v>
      </c>
      <c r="G33" s="67">
        <f>SUM(G34:G38)</f>
        <v>2828491</v>
      </c>
      <c r="H33" s="73"/>
      <c r="I33" s="73"/>
    </row>
    <row r="34" spans="1:9" ht="18.75">
      <c r="A34" s="69" t="s">
        <v>133</v>
      </c>
      <c r="B34" s="70" t="s">
        <v>179</v>
      </c>
      <c r="C34" s="70" t="s">
        <v>249</v>
      </c>
      <c r="D34" s="71" t="s">
        <v>367</v>
      </c>
      <c r="E34" s="71">
        <v>347451</v>
      </c>
      <c r="F34" s="71"/>
      <c r="G34" s="71">
        <f>E34+F34</f>
        <v>347451</v>
      </c>
      <c r="H34" s="73"/>
      <c r="I34" s="73"/>
    </row>
    <row r="35" spans="1:9" ht="37.5">
      <c r="A35" s="69" t="s">
        <v>134</v>
      </c>
      <c r="B35" s="70" t="s">
        <v>179</v>
      </c>
      <c r="C35" s="70" t="s">
        <v>250</v>
      </c>
      <c r="D35" s="71" t="s">
        <v>367</v>
      </c>
      <c r="E35" s="71">
        <v>3000</v>
      </c>
      <c r="F35" s="71"/>
      <c r="G35" s="71">
        <f>E35+F35</f>
        <v>3000</v>
      </c>
      <c r="H35" s="73"/>
      <c r="I35" s="73"/>
    </row>
    <row r="36" spans="1:9" ht="37.5">
      <c r="A36" s="69" t="s">
        <v>131</v>
      </c>
      <c r="B36" s="70" t="s">
        <v>36</v>
      </c>
      <c r="C36" s="70" t="s">
        <v>35</v>
      </c>
      <c r="D36" s="71" t="s">
        <v>368</v>
      </c>
      <c r="E36" s="71">
        <f>50000+25000</f>
        <v>75000</v>
      </c>
      <c r="F36" s="71"/>
      <c r="G36" s="71">
        <f>E36+F36</f>
        <v>75000</v>
      </c>
      <c r="H36" s="73"/>
      <c r="I36" s="73"/>
    </row>
    <row r="37" spans="1:9" ht="37.5">
      <c r="A37" s="69" t="s">
        <v>131</v>
      </c>
      <c r="B37" s="70" t="s">
        <v>36</v>
      </c>
      <c r="C37" s="70" t="s">
        <v>35</v>
      </c>
      <c r="D37" s="71" t="s">
        <v>369</v>
      </c>
      <c r="E37" s="71">
        <v>3040</v>
      </c>
      <c r="F37" s="71"/>
      <c r="G37" s="71">
        <f>E37+F37</f>
        <v>3040</v>
      </c>
      <c r="H37" s="73"/>
      <c r="I37" s="73"/>
    </row>
    <row r="38" spans="1:7" s="73" customFormat="1" ht="37.5">
      <c r="A38" s="30" t="s">
        <v>121</v>
      </c>
      <c r="B38" s="162" t="s">
        <v>178</v>
      </c>
      <c r="C38" s="31" t="s">
        <v>85</v>
      </c>
      <c r="D38" s="71" t="s">
        <v>488</v>
      </c>
      <c r="E38" s="71">
        <f>2000000+400000</f>
        <v>2400000</v>
      </c>
      <c r="F38" s="71"/>
      <c r="G38" s="71">
        <f>E38+F38</f>
        <v>2400000</v>
      </c>
    </row>
    <row r="39" spans="1:7" s="68" customFormat="1" ht="18.75">
      <c r="A39" s="66"/>
      <c r="B39" s="66"/>
      <c r="C39" s="29" t="s">
        <v>370</v>
      </c>
      <c r="D39" s="67"/>
      <c r="E39" s="67">
        <f>E40</f>
        <v>15000</v>
      </c>
      <c r="F39" s="67">
        <f>F40</f>
        <v>0</v>
      </c>
      <c r="G39" s="67">
        <f>G40</f>
        <v>15000</v>
      </c>
    </row>
    <row r="40" spans="1:7" s="73" customFormat="1" ht="18.75">
      <c r="A40" s="69" t="s">
        <v>135</v>
      </c>
      <c r="B40" s="70" t="s">
        <v>179</v>
      </c>
      <c r="C40" s="70" t="s">
        <v>222</v>
      </c>
      <c r="D40" s="74" t="s">
        <v>371</v>
      </c>
      <c r="E40" s="71">
        <v>15000</v>
      </c>
      <c r="F40" s="71"/>
      <c r="G40" s="71">
        <f>E40+F40</f>
        <v>15000</v>
      </c>
    </row>
    <row r="41" spans="1:9" s="2" customFormat="1" ht="37.5">
      <c r="A41" s="66"/>
      <c r="B41" s="66"/>
      <c r="C41" s="29" t="s">
        <v>372</v>
      </c>
      <c r="D41" s="29"/>
      <c r="E41" s="67">
        <f>SUM(E42:E48)</f>
        <v>1745430</v>
      </c>
      <c r="F41" s="67">
        <f>SUM(F42:F48)</f>
        <v>2465093</v>
      </c>
      <c r="G41" s="67">
        <f>SUM(G42:G48)</f>
        <v>4210523</v>
      </c>
      <c r="H41" s="68"/>
      <c r="I41" s="68"/>
    </row>
    <row r="42" spans="1:9" ht="37.5">
      <c r="A42" s="69" t="s">
        <v>90</v>
      </c>
      <c r="B42" s="70" t="s">
        <v>161</v>
      </c>
      <c r="C42" s="70" t="s">
        <v>30</v>
      </c>
      <c r="D42" s="74" t="s">
        <v>373</v>
      </c>
      <c r="E42" s="71">
        <v>43000</v>
      </c>
      <c r="F42" s="71"/>
      <c r="G42" s="74">
        <f aca="true" t="shared" si="2" ref="G42:G48">E42+F42</f>
        <v>43000</v>
      </c>
      <c r="H42" s="73"/>
      <c r="I42" s="73"/>
    </row>
    <row r="43" spans="1:9" ht="56.25">
      <c r="A43" s="30" t="s">
        <v>140</v>
      </c>
      <c r="B43" s="31" t="s">
        <v>253</v>
      </c>
      <c r="C43" s="31" t="s">
        <v>4</v>
      </c>
      <c r="D43" s="74" t="s">
        <v>442</v>
      </c>
      <c r="E43" s="71">
        <v>4500</v>
      </c>
      <c r="F43" s="71">
        <v>7500</v>
      </c>
      <c r="G43" s="74">
        <f t="shared" si="2"/>
        <v>12000</v>
      </c>
      <c r="H43" s="73"/>
      <c r="I43" s="73"/>
    </row>
    <row r="44" spans="1:9" ht="18.75">
      <c r="A44" s="69" t="s">
        <v>143</v>
      </c>
      <c r="B44" s="70" t="s">
        <v>183</v>
      </c>
      <c r="C44" s="70" t="s">
        <v>28</v>
      </c>
      <c r="D44" s="74" t="s">
        <v>373</v>
      </c>
      <c r="E44" s="71">
        <v>1105689</v>
      </c>
      <c r="F44" s="71">
        <v>2449803</v>
      </c>
      <c r="G44" s="74">
        <f t="shared" si="2"/>
        <v>3555492</v>
      </c>
      <c r="H44" s="73"/>
      <c r="I44" s="73"/>
    </row>
    <row r="45" spans="1:9" ht="37.5">
      <c r="A45" s="69" t="s">
        <v>144</v>
      </c>
      <c r="B45" s="70" t="s">
        <v>170</v>
      </c>
      <c r="C45" s="70" t="s">
        <v>254</v>
      </c>
      <c r="D45" s="74" t="s">
        <v>362</v>
      </c>
      <c r="E45" s="74">
        <v>20000</v>
      </c>
      <c r="F45" s="74"/>
      <c r="G45" s="74">
        <f t="shared" si="2"/>
        <v>20000</v>
      </c>
      <c r="H45" s="73"/>
      <c r="I45" s="73"/>
    </row>
    <row r="46" spans="1:7" s="120" customFormat="1" ht="37.5">
      <c r="A46" s="125">
        <v>5011</v>
      </c>
      <c r="B46" s="154" t="s">
        <v>170</v>
      </c>
      <c r="C46" s="126" t="s">
        <v>254</v>
      </c>
      <c r="D46" s="118" t="s">
        <v>478</v>
      </c>
      <c r="E46" s="118">
        <v>53360</v>
      </c>
      <c r="F46" s="118"/>
      <c r="G46" s="118">
        <f t="shared" si="2"/>
        <v>53360</v>
      </c>
    </row>
    <row r="47" spans="1:7" s="120" customFormat="1" ht="31.5" customHeight="1">
      <c r="A47" s="142" t="s">
        <v>255</v>
      </c>
      <c r="B47" s="143" t="s">
        <v>170</v>
      </c>
      <c r="C47" s="143" t="s">
        <v>225</v>
      </c>
      <c r="D47" s="74" t="s">
        <v>362</v>
      </c>
      <c r="E47" s="118">
        <v>425000</v>
      </c>
      <c r="F47" s="118"/>
      <c r="G47" s="118">
        <f t="shared" si="2"/>
        <v>425000</v>
      </c>
    </row>
    <row r="48" spans="1:9" ht="56.25">
      <c r="A48" s="69" t="s">
        <v>256</v>
      </c>
      <c r="B48" s="70" t="s">
        <v>170</v>
      </c>
      <c r="C48" s="70" t="s">
        <v>257</v>
      </c>
      <c r="D48" s="74" t="s">
        <v>362</v>
      </c>
      <c r="E48" s="74">
        <f>101671-7790</f>
        <v>93881</v>
      </c>
      <c r="F48" s="74">
        <v>7790</v>
      </c>
      <c r="G48" s="74">
        <f t="shared" si="2"/>
        <v>101671</v>
      </c>
      <c r="H48" s="73"/>
      <c r="I48" s="73"/>
    </row>
    <row r="49" spans="1:9" s="2" customFormat="1" ht="68.25" customHeight="1">
      <c r="A49" s="66"/>
      <c r="B49" s="66"/>
      <c r="C49" s="29" t="s">
        <v>37</v>
      </c>
      <c r="D49" s="67"/>
      <c r="E49" s="67">
        <f>SUM(E50:E55)</f>
        <v>6589417</v>
      </c>
      <c r="F49" s="67">
        <f>SUM(F50:F55)</f>
        <v>5795292</v>
      </c>
      <c r="G49" s="67">
        <f>SUM(G50:G55)</f>
        <v>12384709</v>
      </c>
      <c r="H49" s="68"/>
      <c r="I49" s="68"/>
    </row>
    <row r="50" spans="1:9" ht="68.25" customHeight="1">
      <c r="A50" s="30" t="s">
        <v>424</v>
      </c>
      <c r="B50" s="31" t="s">
        <v>425</v>
      </c>
      <c r="C50" s="31" t="s">
        <v>426</v>
      </c>
      <c r="D50" s="71" t="s">
        <v>411</v>
      </c>
      <c r="E50" s="71"/>
      <c r="F50" s="71">
        <v>429380</v>
      </c>
      <c r="G50" s="71">
        <f aca="true" t="shared" si="3" ref="G50:G63">E50+F50</f>
        <v>429380</v>
      </c>
      <c r="H50" s="73"/>
      <c r="I50" s="73"/>
    </row>
    <row r="51" spans="1:9" ht="18.75">
      <c r="A51" s="69" t="s">
        <v>146</v>
      </c>
      <c r="B51" s="70" t="s">
        <v>33</v>
      </c>
      <c r="C51" s="70" t="s">
        <v>226</v>
      </c>
      <c r="D51" s="74" t="s">
        <v>374</v>
      </c>
      <c r="E51" s="71">
        <f>20000+254000</f>
        <v>274000</v>
      </c>
      <c r="F51" s="71">
        <f>1000000-254000</f>
        <v>746000</v>
      </c>
      <c r="G51" s="71">
        <f t="shared" si="3"/>
        <v>1020000</v>
      </c>
      <c r="H51" s="73"/>
      <c r="I51" s="73"/>
    </row>
    <row r="52" spans="1:9" ht="18.75">
      <c r="A52" s="69" t="s">
        <v>147</v>
      </c>
      <c r="B52" s="70" t="s">
        <v>33</v>
      </c>
      <c r="C52" s="70" t="s">
        <v>29</v>
      </c>
      <c r="D52" s="74" t="s">
        <v>374</v>
      </c>
      <c r="E52" s="71">
        <v>6165417</v>
      </c>
      <c r="F52" s="71">
        <v>3557000</v>
      </c>
      <c r="G52" s="71">
        <f t="shared" si="3"/>
        <v>9722417</v>
      </c>
      <c r="H52" s="73"/>
      <c r="I52" s="73"/>
    </row>
    <row r="53" spans="1:9" ht="18.75">
      <c r="A53" s="5">
        <v>6310</v>
      </c>
      <c r="B53" s="26" t="s">
        <v>230</v>
      </c>
      <c r="C53" s="5" t="s">
        <v>232</v>
      </c>
      <c r="D53" s="74" t="s">
        <v>374</v>
      </c>
      <c r="E53" s="71"/>
      <c r="F53" s="71">
        <v>892329</v>
      </c>
      <c r="G53" s="71">
        <f t="shared" si="3"/>
        <v>892329</v>
      </c>
      <c r="H53" s="73"/>
      <c r="I53" s="73"/>
    </row>
    <row r="54" spans="1:7" s="120" customFormat="1" ht="37.5">
      <c r="A54" s="125" t="s">
        <v>429</v>
      </c>
      <c r="B54" s="126" t="s">
        <v>430</v>
      </c>
      <c r="C54" s="126" t="s">
        <v>431</v>
      </c>
      <c r="D54" s="118" t="s">
        <v>432</v>
      </c>
      <c r="E54" s="119">
        <v>150000</v>
      </c>
      <c r="F54" s="119"/>
      <c r="G54" s="119">
        <f t="shared" si="3"/>
        <v>150000</v>
      </c>
    </row>
    <row r="55" spans="1:9" ht="37.5">
      <c r="A55" s="69" t="s">
        <v>150</v>
      </c>
      <c r="B55" s="70" t="s">
        <v>189</v>
      </c>
      <c r="C55" s="70" t="s">
        <v>87</v>
      </c>
      <c r="D55" s="74" t="s">
        <v>375</v>
      </c>
      <c r="E55" s="71"/>
      <c r="F55" s="71">
        <v>170583</v>
      </c>
      <c r="G55" s="71">
        <f t="shared" si="3"/>
        <v>170583</v>
      </c>
      <c r="H55" s="73"/>
      <c r="I55" s="73"/>
    </row>
    <row r="56" spans="1:9" s="2" customFormat="1" ht="18.75">
      <c r="A56" s="75"/>
      <c r="B56" s="76"/>
      <c r="C56" s="29" t="s">
        <v>376</v>
      </c>
      <c r="D56" s="29"/>
      <c r="E56" s="67">
        <f>E57</f>
        <v>250728</v>
      </c>
      <c r="F56" s="67">
        <f>F57</f>
        <v>0</v>
      </c>
      <c r="G56" s="67">
        <f>G57</f>
        <v>250728</v>
      </c>
      <c r="H56" s="68"/>
      <c r="I56" s="68"/>
    </row>
    <row r="57" spans="1:9" ht="18.75">
      <c r="A57" s="69" t="s">
        <v>152</v>
      </c>
      <c r="B57" s="70" t="s">
        <v>192</v>
      </c>
      <c r="C57" s="70" t="s">
        <v>227</v>
      </c>
      <c r="D57" s="74" t="s">
        <v>377</v>
      </c>
      <c r="E57" s="71">
        <v>250728</v>
      </c>
      <c r="F57" s="71"/>
      <c r="G57" s="71">
        <f>E57+F57</f>
        <v>250728</v>
      </c>
      <c r="H57" s="73"/>
      <c r="I57" s="73"/>
    </row>
    <row r="58" spans="1:9" s="2" customFormat="1" ht="18.75">
      <c r="A58" s="75"/>
      <c r="B58" s="76"/>
      <c r="C58" s="29" t="s">
        <v>275</v>
      </c>
      <c r="D58" s="29"/>
      <c r="E58" s="67">
        <f>SUM(E59:E63)</f>
        <v>200000</v>
      </c>
      <c r="F58" s="67">
        <f>SUM(F59:F63)</f>
        <v>1050000</v>
      </c>
      <c r="G58" s="67">
        <f>SUM(G59:G63)</f>
        <v>1250000</v>
      </c>
      <c r="H58" s="68"/>
      <c r="I58" s="68"/>
    </row>
    <row r="59" spans="1:9" s="2" customFormat="1" ht="37.5">
      <c r="A59" s="156">
        <v>8370</v>
      </c>
      <c r="B59" s="70" t="s">
        <v>15</v>
      </c>
      <c r="C59" s="157" t="s">
        <v>483</v>
      </c>
      <c r="D59" s="71" t="s">
        <v>486</v>
      </c>
      <c r="E59" s="67"/>
      <c r="F59" s="71">
        <v>200000</v>
      </c>
      <c r="G59" s="71">
        <f t="shared" si="3"/>
        <v>200000</v>
      </c>
      <c r="H59" s="68"/>
      <c r="I59" s="68"/>
    </row>
    <row r="60" spans="1:9" s="2" customFormat="1" ht="37.5">
      <c r="A60" s="156">
        <v>8370</v>
      </c>
      <c r="B60" s="70" t="s">
        <v>15</v>
      </c>
      <c r="C60" s="157" t="s">
        <v>483</v>
      </c>
      <c r="D60" s="71" t="s">
        <v>486</v>
      </c>
      <c r="E60" s="67"/>
      <c r="F60" s="71">
        <v>100000</v>
      </c>
      <c r="G60" s="71">
        <f t="shared" si="3"/>
        <v>100000</v>
      </c>
      <c r="H60" s="68"/>
      <c r="I60" s="68"/>
    </row>
    <row r="61" spans="1:9" s="159" customFormat="1" ht="37.5">
      <c r="A61" s="156">
        <v>8370</v>
      </c>
      <c r="B61" s="70" t="s">
        <v>15</v>
      </c>
      <c r="C61" s="157" t="s">
        <v>483</v>
      </c>
      <c r="D61" s="71" t="s">
        <v>486</v>
      </c>
      <c r="E61" s="157"/>
      <c r="F61" s="157">
        <v>500000</v>
      </c>
      <c r="G61" s="71">
        <f t="shared" si="3"/>
        <v>500000</v>
      </c>
      <c r="H61" s="158"/>
      <c r="I61" s="158"/>
    </row>
    <row r="62" spans="1:9" s="159" customFormat="1" ht="37.5">
      <c r="A62" s="156">
        <v>8370</v>
      </c>
      <c r="B62" s="70" t="s">
        <v>15</v>
      </c>
      <c r="C62" s="157" t="s">
        <v>483</v>
      </c>
      <c r="D62" s="71" t="s">
        <v>487</v>
      </c>
      <c r="E62" s="157"/>
      <c r="F62" s="157">
        <v>250000</v>
      </c>
      <c r="G62" s="71">
        <f t="shared" si="3"/>
        <v>250000</v>
      </c>
      <c r="H62" s="158"/>
      <c r="I62" s="158"/>
    </row>
    <row r="63" spans="1:9" s="2" customFormat="1" ht="18.75">
      <c r="A63" s="69" t="s">
        <v>153</v>
      </c>
      <c r="B63" s="70" t="s">
        <v>15</v>
      </c>
      <c r="C63" s="70" t="s">
        <v>16</v>
      </c>
      <c r="D63" s="71" t="s">
        <v>367</v>
      </c>
      <c r="E63" s="71">
        <v>200000</v>
      </c>
      <c r="F63" s="67"/>
      <c r="G63" s="71">
        <f t="shared" si="3"/>
        <v>200000</v>
      </c>
      <c r="H63" s="68"/>
      <c r="I63" s="68"/>
    </row>
    <row r="64" spans="1:7" s="2" customFormat="1" ht="18.75">
      <c r="A64" s="312" t="s">
        <v>38</v>
      </c>
      <c r="B64" s="312"/>
      <c r="C64" s="312"/>
      <c r="D64" s="312"/>
      <c r="E64" s="67">
        <f>E12+E15+E23+E33+E39+E41+E49+E58+E56</f>
        <v>28590214</v>
      </c>
      <c r="F64" s="67">
        <f>F12+F15+F23+F33+F39+F41+F49+F58+F56</f>
        <v>19255347</v>
      </c>
      <c r="G64" s="67">
        <f>G12+G15+G23+G33+G39+G41+G49+G58+G56</f>
        <v>47845561</v>
      </c>
    </row>
    <row r="65" spans="1:7" ht="18.75">
      <c r="A65" s="77"/>
      <c r="B65" s="77"/>
      <c r="C65" s="77"/>
      <c r="D65" s="77"/>
      <c r="E65" s="77"/>
      <c r="F65" s="78"/>
      <c r="G65" s="79"/>
    </row>
    <row r="67" spans="1:8" ht="18.75">
      <c r="A67" s="80"/>
      <c r="B67" s="80"/>
      <c r="C67" s="80"/>
      <c r="D67" s="80"/>
      <c r="E67" s="80"/>
      <c r="F67" s="80"/>
      <c r="G67" s="80"/>
      <c r="H67" s="62"/>
    </row>
    <row r="68" spans="1:9" ht="18.75">
      <c r="A68" s="3" t="s">
        <v>194</v>
      </c>
      <c r="B68" s="19"/>
      <c r="D68" s="3" t="s">
        <v>195</v>
      </c>
      <c r="E68" s="19"/>
      <c r="G68" s="14"/>
      <c r="H68" s="14"/>
      <c r="I68" s="14"/>
    </row>
    <row r="69" spans="1:7" ht="18.75">
      <c r="A69" s="81"/>
      <c r="B69" s="81"/>
      <c r="C69" s="81"/>
      <c r="D69" s="81"/>
      <c r="E69" s="81"/>
      <c r="F69" s="81"/>
      <c r="G69" s="62"/>
    </row>
    <row r="70" spans="1:7" ht="18.75">
      <c r="A70" s="81"/>
      <c r="B70" s="81"/>
      <c r="C70" s="81"/>
      <c r="D70" s="81"/>
      <c r="E70" s="81"/>
      <c r="F70" s="81"/>
      <c r="G70" s="62"/>
    </row>
    <row r="71" spans="1:7" ht="18.75">
      <c r="A71" s="81"/>
      <c r="B71" s="81"/>
      <c r="C71" s="81"/>
      <c r="D71" s="81"/>
      <c r="E71" s="81"/>
      <c r="F71" s="81"/>
      <c r="G71" s="62"/>
    </row>
    <row r="72" spans="1:7" ht="18.75">
      <c r="A72" s="81"/>
      <c r="B72" s="81"/>
      <c r="C72" s="81"/>
      <c r="D72" s="81"/>
      <c r="E72" s="81"/>
      <c r="F72" s="81"/>
      <c r="G72" s="62"/>
    </row>
    <row r="73" spans="1:7" ht="18.75">
      <c r="A73" s="81"/>
      <c r="B73" s="81"/>
      <c r="C73" s="81"/>
      <c r="D73" s="81"/>
      <c r="E73" s="81"/>
      <c r="F73" s="81"/>
      <c r="G73" s="62"/>
    </row>
    <row r="74" spans="1:7" ht="18.75">
      <c r="A74" s="81"/>
      <c r="B74" s="81"/>
      <c r="C74" s="81"/>
      <c r="D74" s="81"/>
      <c r="E74" s="81"/>
      <c r="F74" s="81"/>
      <c r="G74" s="62"/>
    </row>
    <row r="75" spans="1:7" ht="18.75">
      <c r="A75" s="81"/>
      <c r="B75" s="81"/>
      <c r="C75" s="81"/>
      <c r="D75" s="81"/>
      <c r="E75" s="81"/>
      <c r="F75" s="81"/>
      <c r="G75" s="62"/>
    </row>
    <row r="76" spans="1:7" ht="18.75">
      <c r="A76" s="81"/>
      <c r="B76" s="81"/>
      <c r="C76" s="81"/>
      <c r="D76" s="81"/>
      <c r="E76" s="81"/>
      <c r="F76" s="81"/>
      <c r="G76" s="62"/>
    </row>
    <row r="77" spans="1:7" ht="18.75">
      <c r="A77" s="81"/>
      <c r="B77" s="81"/>
      <c r="C77" s="81"/>
      <c r="D77" s="81"/>
      <c r="E77" s="81"/>
      <c r="F77" s="81"/>
      <c r="G77" s="62"/>
    </row>
    <row r="78" spans="1:7" ht="18.75">
      <c r="A78" s="81"/>
      <c r="B78" s="81"/>
      <c r="C78" s="81"/>
      <c r="D78" s="81"/>
      <c r="E78" s="81"/>
      <c r="F78" s="81"/>
      <c r="G78" s="62"/>
    </row>
    <row r="79" spans="1:7" ht="18.75">
      <c r="A79" s="81"/>
      <c r="B79" s="81"/>
      <c r="C79" s="81"/>
      <c r="D79" s="81"/>
      <c r="E79" s="81"/>
      <c r="F79" s="81"/>
      <c r="G79" s="62"/>
    </row>
    <row r="80" spans="1:7" ht="18.75">
      <c r="A80" s="81"/>
      <c r="B80" s="81"/>
      <c r="C80" s="81"/>
      <c r="D80" s="81"/>
      <c r="E80" s="81"/>
      <c r="F80" s="81"/>
      <c r="G80" s="62"/>
    </row>
    <row r="81" spans="1:7" ht="18.75">
      <c r="A81" s="81"/>
      <c r="B81" s="81"/>
      <c r="C81" s="81"/>
      <c r="D81" s="81"/>
      <c r="E81" s="81"/>
      <c r="F81" s="81"/>
      <c r="G81" s="62"/>
    </row>
    <row r="82" spans="1:7" ht="18.75">
      <c r="A82" s="81"/>
      <c r="B82" s="81"/>
      <c r="C82" s="81"/>
      <c r="D82" s="81"/>
      <c r="E82" s="81"/>
      <c r="F82" s="81"/>
      <c r="G82" s="62"/>
    </row>
    <row r="83" spans="1:7" ht="18.75">
      <c r="A83" s="81"/>
      <c r="B83" s="81"/>
      <c r="C83" s="81"/>
      <c r="D83" s="81"/>
      <c r="E83" s="81"/>
      <c r="F83" s="81"/>
      <c r="G83" s="62"/>
    </row>
    <row r="84" spans="1:7" ht="18.75">
      <c r="A84" s="81"/>
      <c r="B84" s="81"/>
      <c r="C84" s="81"/>
      <c r="D84" s="81"/>
      <c r="E84" s="81"/>
      <c r="F84" s="81"/>
      <c r="G84" s="62"/>
    </row>
    <row r="85" spans="1:7" ht="18.75">
      <c r="A85" s="81"/>
      <c r="B85" s="81"/>
      <c r="C85" s="81"/>
      <c r="D85" s="81"/>
      <c r="E85" s="81"/>
      <c r="F85" s="81"/>
      <c r="G85" s="62"/>
    </row>
    <row r="86" spans="1:7" ht="18.75">
      <c r="A86" s="81"/>
      <c r="B86" s="81"/>
      <c r="C86" s="81"/>
      <c r="D86" s="81"/>
      <c r="E86" s="81"/>
      <c r="F86" s="81"/>
      <c r="G86" s="62"/>
    </row>
    <row r="87" spans="1:7" ht="18.75">
      <c r="A87" s="81"/>
      <c r="B87" s="81"/>
      <c r="C87" s="81"/>
      <c r="D87" s="81"/>
      <c r="E87" s="81"/>
      <c r="F87" s="81"/>
      <c r="G87" s="62"/>
    </row>
    <row r="88" spans="1:7" ht="18.75">
      <c r="A88" s="81"/>
      <c r="B88" s="81"/>
      <c r="C88" s="81"/>
      <c r="D88" s="81"/>
      <c r="E88" s="81"/>
      <c r="F88" s="81"/>
      <c r="G88" s="62"/>
    </row>
    <row r="89" spans="1:7" ht="18.75">
      <c r="A89" s="81"/>
      <c r="B89" s="81"/>
      <c r="C89" s="81"/>
      <c r="D89" s="81"/>
      <c r="E89" s="81"/>
      <c r="F89" s="81"/>
      <c r="G89" s="62"/>
    </row>
    <row r="90" spans="1:7" ht="18.75">
      <c r="A90" s="81"/>
      <c r="B90" s="81"/>
      <c r="C90" s="81"/>
      <c r="D90" s="81"/>
      <c r="E90" s="81"/>
      <c r="F90" s="81"/>
      <c r="G90" s="62"/>
    </row>
    <row r="91" spans="1:7" ht="18.75">
      <c r="A91" s="81"/>
      <c r="B91" s="81"/>
      <c r="C91" s="81"/>
      <c r="D91" s="81"/>
      <c r="E91" s="81"/>
      <c r="F91" s="81"/>
      <c r="G91" s="62"/>
    </row>
    <row r="92" spans="1:7" ht="18.75">
      <c r="A92" s="81"/>
      <c r="B92" s="81"/>
      <c r="C92" s="81"/>
      <c r="D92" s="81"/>
      <c r="E92" s="81"/>
      <c r="F92" s="81"/>
      <c r="G92" s="62"/>
    </row>
    <row r="93" spans="1:7" ht="18.75">
      <c r="A93" s="81"/>
      <c r="B93" s="81"/>
      <c r="C93" s="81"/>
      <c r="D93" s="81"/>
      <c r="E93" s="81"/>
      <c r="F93" s="81"/>
      <c r="G93" s="62"/>
    </row>
    <row r="94" spans="1:7" ht="18.75">
      <c r="A94" s="81"/>
      <c r="B94" s="81"/>
      <c r="C94" s="81"/>
      <c r="D94" s="81"/>
      <c r="E94" s="81"/>
      <c r="F94" s="81"/>
      <c r="G94" s="62"/>
    </row>
    <row r="95" spans="1:7" ht="18.75">
      <c r="A95" s="81"/>
      <c r="B95" s="81"/>
      <c r="C95" s="81"/>
      <c r="D95" s="81"/>
      <c r="E95" s="81"/>
      <c r="F95" s="81"/>
      <c r="G95" s="62"/>
    </row>
    <row r="96" spans="1:7" ht="18.75">
      <c r="A96" s="81"/>
      <c r="B96" s="81"/>
      <c r="C96" s="81"/>
      <c r="D96" s="81"/>
      <c r="E96" s="81"/>
      <c r="F96" s="81"/>
      <c r="G96" s="62"/>
    </row>
    <row r="97" spans="1:7" ht="18.75">
      <c r="A97" s="81"/>
      <c r="B97" s="81"/>
      <c r="C97" s="81"/>
      <c r="D97" s="81"/>
      <c r="E97" s="81"/>
      <c r="F97" s="81"/>
      <c r="G97" s="62"/>
    </row>
    <row r="98" spans="1:7" ht="18.75">
      <c r="A98" s="81"/>
      <c r="B98" s="81"/>
      <c r="C98" s="81"/>
      <c r="D98" s="81"/>
      <c r="E98" s="81"/>
      <c r="F98" s="81"/>
      <c r="G98" s="62"/>
    </row>
    <row r="99" spans="1:7" ht="18.75">
      <c r="A99" s="81"/>
      <c r="B99" s="81"/>
      <c r="C99" s="81"/>
      <c r="D99" s="81"/>
      <c r="E99" s="81"/>
      <c r="F99" s="81"/>
      <c r="G99" s="62"/>
    </row>
    <row r="100" spans="1:7" ht="18.75">
      <c r="A100" s="81"/>
      <c r="B100" s="81"/>
      <c r="C100" s="81"/>
      <c r="D100" s="81"/>
      <c r="E100" s="81"/>
      <c r="F100" s="81"/>
      <c r="G100" s="62"/>
    </row>
    <row r="101" spans="1:7" ht="18.75">
      <c r="A101" s="81"/>
      <c r="B101" s="81"/>
      <c r="C101" s="81"/>
      <c r="D101" s="81"/>
      <c r="E101" s="81"/>
      <c r="F101" s="81"/>
      <c r="G101" s="62"/>
    </row>
    <row r="102" spans="1:7" ht="18.75">
      <c r="A102" s="81"/>
      <c r="B102" s="81"/>
      <c r="C102" s="81"/>
      <c r="D102" s="81"/>
      <c r="E102" s="81"/>
      <c r="F102" s="81"/>
      <c r="G102" s="62"/>
    </row>
    <row r="103" spans="1:7" ht="18.75">
      <c r="A103" s="81"/>
      <c r="B103" s="81"/>
      <c r="C103" s="81"/>
      <c r="D103" s="81"/>
      <c r="E103" s="81"/>
      <c r="F103" s="81"/>
      <c r="G103" s="62"/>
    </row>
    <row r="104" spans="1:7" ht="18.75">
      <c r="A104" s="81"/>
      <c r="B104" s="81"/>
      <c r="C104" s="81"/>
      <c r="D104" s="81"/>
      <c r="E104" s="81"/>
      <c r="F104" s="81"/>
      <c r="G104" s="62"/>
    </row>
    <row r="105" spans="1:7" ht="18.75">
      <c r="A105" s="81"/>
      <c r="B105" s="81"/>
      <c r="C105" s="81"/>
      <c r="D105" s="81"/>
      <c r="E105" s="81"/>
      <c r="F105" s="81"/>
      <c r="G105" s="62"/>
    </row>
    <row r="106" spans="1:7" ht="18.75">
      <c r="A106" s="81"/>
      <c r="B106" s="81"/>
      <c r="C106" s="81"/>
      <c r="D106" s="81"/>
      <c r="E106" s="81"/>
      <c r="F106" s="81"/>
      <c r="G106" s="62"/>
    </row>
    <row r="107" spans="1:7" ht="18.75">
      <c r="A107" s="62"/>
      <c r="B107" s="62"/>
      <c r="C107" s="62"/>
      <c r="D107" s="62"/>
      <c r="E107" s="62"/>
      <c r="F107" s="62"/>
      <c r="G107" s="62"/>
    </row>
    <row r="108" spans="1:7" ht="18.75">
      <c r="A108" s="62"/>
      <c r="B108" s="62"/>
      <c r="C108" s="62"/>
      <c r="D108" s="62"/>
      <c r="E108" s="62"/>
      <c r="F108" s="62"/>
      <c r="G108" s="62"/>
    </row>
    <row r="109" spans="1:7" ht="18.75">
      <c r="A109" s="62"/>
      <c r="B109" s="62"/>
      <c r="C109" s="62"/>
      <c r="D109" s="62"/>
      <c r="E109" s="62"/>
      <c r="F109" s="62"/>
      <c r="G109" s="62"/>
    </row>
    <row r="110" spans="1:7" ht="18.75">
      <c r="A110" s="62"/>
      <c r="B110" s="62"/>
      <c r="C110" s="62"/>
      <c r="D110" s="62"/>
      <c r="E110" s="62"/>
      <c r="F110" s="62"/>
      <c r="G110" s="62"/>
    </row>
    <row r="111" spans="1:7" ht="18.75">
      <c r="A111" s="62"/>
      <c r="B111" s="62"/>
      <c r="C111" s="62"/>
      <c r="D111" s="62"/>
      <c r="E111" s="62"/>
      <c r="F111" s="62"/>
      <c r="G111" s="62"/>
    </row>
    <row r="112" spans="1:7" ht="18.75">
      <c r="A112" s="62"/>
      <c r="B112" s="62"/>
      <c r="C112" s="62"/>
      <c r="D112" s="62"/>
      <c r="E112" s="62"/>
      <c r="F112" s="62"/>
      <c r="G112" s="62"/>
    </row>
    <row r="113" spans="1:7" ht="18.75">
      <c r="A113" s="62"/>
      <c r="B113" s="62"/>
      <c r="C113" s="62"/>
      <c r="D113" s="62"/>
      <c r="E113" s="62"/>
      <c r="F113" s="62"/>
      <c r="G113" s="62"/>
    </row>
    <row r="114" spans="1:7" ht="18.75">
      <c r="A114" s="62"/>
      <c r="B114" s="62"/>
      <c r="C114" s="62"/>
      <c r="D114" s="62"/>
      <c r="E114" s="62"/>
      <c r="F114" s="62"/>
      <c r="G114" s="62"/>
    </row>
    <row r="115" spans="1:7" ht="18.75">
      <c r="A115" s="62"/>
      <c r="B115" s="62"/>
      <c r="C115" s="62"/>
      <c r="D115" s="62"/>
      <c r="E115" s="62"/>
      <c r="F115" s="62"/>
      <c r="G115" s="62"/>
    </row>
    <row r="116" spans="1:7" ht="18.75">
      <c r="A116" s="62"/>
      <c r="B116" s="62"/>
      <c r="C116" s="62"/>
      <c r="D116" s="62"/>
      <c r="E116" s="62"/>
      <c r="F116" s="62"/>
      <c r="G116" s="62"/>
    </row>
    <row r="117" spans="1:7" ht="18.75">
      <c r="A117" s="62"/>
      <c r="B117" s="62"/>
      <c r="C117" s="62"/>
      <c r="D117" s="62"/>
      <c r="E117" s="62"/>
      <c r="F117" s="62"/>
      <c r="G117" s="62"/>
    </row>
    <row r="118" spans="1:7" ht="18.75">
      <c r="A118" s="62"/>
      <c r="B118" s="62"/>
      <c r="C118" s="62"/>
      <c r="D118" s="62"/>
      <c r="E118" s="62"/>
      <c r="F118" s="62"/>
      <c r="G118" s="62"/>
    </row>
    <row r="119" spans="1:7" ht="18.75">
      <c r="A119" s="62"/>
      <c r="B119" s="62"/>
      <c r="C119" s="62"/>
      <c r="D119" s="62"/>
      <c r="E119" s="62"/>
      <c r="F119" s="62"/>
      <c r="G119" s="62"/>
    </row>
    <row r="120" spans="1:7" ht="18.75">
      <c r="A120" s="62"/>
      <c r="B120" s="62"/>
      <c r="C120" s="62"/>
      <c r="D120" s="62"/>
      <c r="E120" s="62"/>
      <c r="F120" s="62"/>
      <c r="G120" s="62"/>
    </row>
    <row r="121" spans="1:7" ht="18.75">
      <c r="A121" s="62"/>
      <c r="B121" s="62"/>
      <c r="C121" s="62"/>
      <c r="D121" s="62"/>
      <c r="E121" s="62"/>
      <c r="F121" s="62"/>
      <c r="G121" s="62"/>
    </row>
    <row r="122" spans="1:7" ht="18.75">
      <c r="A122" s="62"/>
      <c r="B122" s="62"/>
      <c r="C122" s="62"/>
      <c r="D122" s="62"/>
      <c r="E122" s="62"/>
      <c r="F122" s="62"/>
      <c r="G122" s="62"/>
    </row>
    <row r="123" spans="1:7" ht="18.75">
      <c r="A123" s="62"/>
      <c r="B123" s="62"/>
      <c r="C123" s="62"/>
      <c r="D123" s="62"/>
      <c r="E123" s="62"/>
      <c r="F123" s="62"/>
      <c r="G123" s="62"/>
    </row>
    <row r="124" spans="1:7" ht="18.75">
      <c r="A124" s="62"/>
      <c r="B124" s="62"/>
      <c r="C124" s="62"/>
      <c r="D124" s="62"/>
      <c r="E124" s="62"/>
      <c r="F124" s="62"/>
      <c r="G124" s="62"/>
    </row>
    <row r="125" spans="1:7" ht="18.75">
      <c r="A125" s="62"/>
      <c r="B125" s="62"/>
      <c r="C125" s="62"/>
      <c r="D125" s="62"/>
      <c r="E125" s="62"/>
      <c r="F125" s="62"/>
      <c r="G125" s="62"/>
    </row>
    <row r="126" spans="1:7" ht="18.75">
      <c r="A126" s="62"/>
      <c r="B126" s="62"/>
      <c r="C126" s="62"/>
      <c r="D126" s="62"/>
      <c r="E126" s="62"/>
      <c r="F126" s="62"/>
      <c r="G126" s="62"/>
    </row>
    <row r="127" spans="1:7" ht="18.75">
      <c r="A127" s="62"/>
      <c r="B127" s="62"/>
      <c r="C127" s="62"/>
      <c r="D127" s="62"/>
      <c r="E127" s="62"/>
      <c r="F127" s="62"/>
      <c r="G127" s="62"/>
    </row>
    <row r="128" spans="1:7" ht="18.75">
      <c r="A128" s="62"/>
      <c r="B128" s="62"/>
      <c r="C128" s="62"/>
      <c r="D128" s="62"/>
      <c r="E128" s="62"/>
      <c r="F128" s="62"/>
      <c r="G128" s="62"/>
    </row>
    <row r="129" spans="1:7" ht="18.75">
      <c r="A129" s="62"/>
      <c r="B129" s="62"/>
      <c r="C129" s="62"/>
      <c r="D129" s="62"/>
      <c r="E129" s="62"/>
      <c r="F129" s="62"/>
      <c r="G129" s="62"/>
    </row>
    <row r="130" spans="1:7" ht="18.75">
      <c r="A130" s="62"/>
      <c r="B130" s="62"/>
      <c r="C130" s="62"/>
      <c r="D130" s="62"/>
      <c r="E130" s="62"/>
      <c r="F130" s="62"/>
      <c r="G130" s="62"/>
    </row>
    <row r="131" spans="1:7" ht="18.75">
      <c r="A131" s="62"/>
      <c r="B131" s="62"/>
      <c r="C131" s="62"/>
      <c r="D131" s="62"/>
      <c r="E131" s="62"/>
      <c r="F131" s="62"/>
      <c r="G131" s="62"/>
    </row>
    <row r="132" spans="1:7" ht="18.75">
      <c r="A132" s="62"/>
      <c r="B132" s="62"/>
      <c r="C132" s="62"/>
      <c r="D132" s="62"/>
      <c r="E132" s="62"/>
      <c r="F132" s="62"/>
      <c r="G132" s="62"/>
    </row>
    <row r="133" spans="1:7" ht="18.75">
      <c r="A133" s="62"/>
      <c r="B133" s="62"/>
      <c r="C133" s="62"/>
      <c r="D133" s="62"/>
      <c r="E133" s="62"/>
      <c r="F133" s="62"/>
      <c r="G133" s="62"/>
    </row>
    <row r="134" spans="1:7" ht="18.75">
      <c r="A134" s="62"/>
      <c r="B134" s="62"/>
      <c r="C134" s="62"/>
      <c r="D134" s="62"/>
      <c r="E134" s="62"/>
      <c r="F134" s="62"/>
      <c r="G134" s="62"/>
    </row>
    <row r="135" spans="1:7" ht="18.75">
      <c r="A135" s="62"/>
      <c r="B135" s="62"/>
      <c r="C135" s="62"/>
      <c r="D135" s="62"/>
      <c r="E135" s="62"/>
      <c r="F135" s="62"/>
      <c r="G135" s="62"/>
    </row>
    <row r="136" spans="1:7" ht="18.75">
      <c r="A136" s="62"/>
      <c r="B136" s="62"/>
      <c r="C136" s="62"/>
      <c r="D136" s="62"/>
      <c r="E136" s="62"/>
      <c r="F136" s="62"/>
      <c r="G136" s="62"/>
    </row>
    <row r="137" spans="1:7" ht="18.75">
      <c r="A137" s="62"/>
      <c r="B137" s="62"/>
      <c r="C137" s="62"/>
      <c r="D137" s="62"/>
      <c r="E137" s="62"/>
      <c r="F137" s="62"/>
      <c r="G137" s="62"/>
    </row>
    <row r="138" spans="1:7" ht="18.75">
      <c r="A138" s="62"/>
      <c r="B138" s="62"/>
      <c r="C138" s="62"/>
      <c r="D138" s="62"/>
      <c r="E138" s="62"/>
      <c r="F138" s="62"/>
      <c r="G138" s="62"/>
    </row>
    <row r="139" spans="1:7" ht="18.75">
      <c r="A139" s="62"/>
      <c r="B139" s="62"/>
      <c r="C139" s="62"/>
      <c r="D139" s="62"/>
      <c r="E139" s="62"/>
      <c r="F139" s="62"/>
      <c r="G139" s="62"/>
    </row>
    <row r="140" spans="1:7" ht="18.75">
      <c r="A140" s="62"/>
      <c r="B140" s="62"/>
      <c r="C140" s="62"/>
      <c r="D140" s="62"/>
      <c r="E140" s="62"/>
      <c r="F140" s="62"/>
      <c r="G140" s="62"/>
    </row>
    <row r="141" spans="1:7" ht="18.75">
      <c r="A141" s="62"/>
      <c r="B141" s="62"/>
      <c r="C141" s="62"/>
      <c r="D141" s="62"/>
      <c r="E141" s="62"/>
      <c r="F141" s="62"/>
      <c r="G141" s="62"/>
    </row>
    <row r="142" spans="1:7" ht="18.75">
      <c r="A142" s="62"/>
      <c r="B142" s="62"/>
      <c r="C142" s="62"/>
      <c r="D142" s="62"/>
      <c r="E142" s="62"/>
      <c r="F142" s="62"/>
      <c r="G142" s="62"/>
    </row>
    <row r="143" spans="1:7" ht="18.75">
      <c r="A143" s="62"/>
      <c r="B143" s="62"/>
      <c r="C143" s="62"/>
      <c r="D143" s="62"/>
      <c r="E143" s="62"/>
      <c r="F143" s="62"/>
      <c r="G143" s="62"/>
    </row>
    <row r="144" spans="1:7" ht="18.75">
      <c r="A144" s="62"/>
      <c r="B144" s="62"/>
      <c r="C144" s="62"/>
      <c r="D144" s="62"/>
      <c r="E144" s="62"/>
      <c r="F144" s="62"/>
      <c r="G144" s="62"/>
    </row>
    <row r="145" spans="1:7" ht="18.75">
      <c r="A145" s="62"/>
      <c r="B145" s="62"/>
      <c r="C145" s="62"/>
      <c r="D145" s="62"/>
      <c r="E145" s="62"/>
      <c r="F145" s="62"/>
      <c r="G145" s="62"/>
    </row>
    <row r="146" spans="1:7" ht="18.75">
      <c r="A146" s="62"/>
      <c r="B146" s="62"/>
      <c r="C146" s="62"/>
      <c r="D146" s="62"/>
      <c r="E146" s="62"/>
      <c r="F146" s="62"/>
      <c r="G146" s="62"/>
    </row>
    <row r="147" spans="1:7" ht="18.75">
      <c r="A147" s="62"/>
      <c r="B147" s="62"/>
      <c r="C147" s="62"/>
      <c r="D147" s="62"/>
      <c r="E147" s="62"/>
      <c r="F147" s="62"/>
      <c r="G147" s="62"/>
    </row>
    <row r="148" spans="1:7" ht="18.75">
      <c r="A148" s="62"/>
      <c r="B148" s="62"/>
      <c r="C148" s="62"/>
      <c r="D148" s="62"/>
      <c r="E148" s="62"/>
      <c r="F148" s="62"/>
      <c r="G148" s="62"/>
    </row>
    <row r="149" spans="1:7" ht="18.75">
      <c r="A149" s="62"/>
      <c r="B149" s="62"/>
      <c r="C149" s="62"/>
      <c r="D149" s="62"/>
      <c r="E149" s="62"/>
      <c r="F149" s="62"/>
      <c r="G149" s="62"/>
    </row>
    <row r="150" spans="1:7" ht="18.75">
      <c r="A150" s="62"/>
      <c r="B150" s="62"/>
      <c r="C150" s="62"/>
      <c r="D150" s="62"/>
      <c r="E150" s="62"/>
      <c r="F150" s="62"/>
      <c r="G150" s="62"/>
    </row>
    <row r="151" spans="1:7" ht="18.75">
      <c r="A151" s="62"/>
      <c r="B151" s="62"/>
      <c r="C151" s="62"/>
      <c r="D151" s="62"/>
      <c r="E151" s="62"/>
      <c r="F151" s="62"/>
      <c r="G151" s="62"/>
    </row>
    <row r="152" spans="1:7" ht="18.75">
      <c r="A152" s="62"/>
      <c r="B152" s="62"/>
      <c r="C152" s="62"/>
      <c r="D152" s="62"/>
      <c r="E152" s="62"/>
      <c r="F152" s="62"/>
      <c r="G152" s="62"/>
    </row>
    <row r="153" spans="1:7" ht="18.75">
      <c r="A153" s="62"/>
      <c r="B153" s="62"/>
      <c r="C153" s="62"/>
      <c r="D153" s="62"/>
      <c r="E153" s="62"/>
      <c r="F153" s="62"/>
      <c r="G153" s="62"/>
    </row>
    <row r="154" spans="1:7" ht="18.75">
      <c r="A154" s="62"/>
      <c r="B154" s="62"/>
      <c r="C154" s="62"/>
      <c r="D154" s="62"/>
      <c r="E154" s="62"/>
      <c r="F154" s="62"/>
      <c r="G154" s="62"/>
    </row>
    <row r="155" spans="1:7" ht="18.75">
      <c r="A155" s="62"/>
      <c r="B155" s="62"/>
      <c r="C155" s="62"/>
      <c r="D155" s="62"/>
      <c r="E155" s="62"/>
      <c r="F155" s="62"/>
      <c r="G155" s="62"/>
    </row>
    <row r="156" spans="1:7" ht="18.75">
      <c r="A156" s="62"/>
      <c r="B156" s="62"/>
      <c r="C156" s="62"/>
      <c r="D156" s="62"/>
      <c r="E156" s="62"/>
      <c r="F156" s="62"/>
      <c r="G156" s="62"/>
    </row>
    <row r="157" spans="1:7" ht="18.75">
      <c r="A157" s="62"/>
      <c r="B157" s="62"/>
      <c r="C157" s="62"/>
      <c r="D157" s="62"/>
      <c r="E157" s="62"/>
      <c r="F157" s="62"/>
      <c r="G157" s="62"/>
    </row>
    <row r="158" spans="1:7" ht="18.75">
      <c r="A158" s="62"/>
      <c r="B158" s="62"/>
      <c r="C158" s="62"/>
      <c r="D158" s="62"/>
      <c r="E158" s="62"/>
      <c r="F158" s="62"/>
      <c r="G158" s="62"/>
    </row>
    <row r="159" spans="1:7" ht="18.75">
      <c r="A159" s="62"/>
      <c r="B159" s="62"/>
      <c r="C159" s="62"/>
      <c r="D159" s="62"/>
      <c r="E159" s="62"/>
      <c r="F159" s="62"/>
      <c r="G159" s="62"/>
    </row>
    <row r="160" spans="1:7" ht="18.75">
      <c r="A160" s="62"/>
      <c r="B160" s="62"/>
      <c r="C160" s="62"/>
      <c r="D160" s="62"/>
      <c r="E160" s="62"/>
      <c r="F160" s="62"/>
      <c r="G160" s="62"/>
    </row>
    <row r="161" spans="1:7" ht="18.75">
      <c r="A161" s="62"/>
      <c r="B161" s="62"/>
      <c r="C161" s="62"/>
      <c r="D161" s="62"/>
      <c r="E161" s="62"/>
      <c r="F161" s="62"/>
      <c r="G161" s="62"/>
    </row>
    <row r="162" spans="1:7" ht="18.75">
      <c r="A162" s="62"/>
      <c r="B162" s="62"/>
      <c r="C162" s="62"/>
      <c r="D162" s="62"/>
      <c r="E162" s="62"/>
      <c r="F162" s="62"/>
      <c r="G162" s="62"/>
    </row>
    <row r="163" spans="1:7" ht="18.75">
      <c r="A163" s="62"/>
      <c r="B163" s="62"/>
      <c r="C163" s="62"/>
      <c r="D163" s="62"/>
      <c r="E163" s="62"/>
      <c r="F163" s="62"/>
      <c r="G163" s="62"/>
    </row>
    <row r="164" spans="1:7" ht="18.75">
      <c r="A164" s="62"/>
      <c r="B164" s="62"/>
      <c r="C164" s="62"/>
      <c r="D164" s="62"/>
      <c r="E164" s="62"/>
      <c r="F164" s="62"/>
      <c r="G164" s="62"/>
    </row>
    <row r="165" spans="1:7" ht="18.75">
      <c r="A165" s="62"/>
      <c r="B165" s="62"/>
      <c r="C165" s="62"/>
      <c r="D165" s="62"/>
      <c r="E165" s="62"/>
      <c r="F165" s="62"/>
      <c r="G165" s="62"/>
    </row>
    <row r="166" spans="1:7" ht="18.75">
      <c r="A166" s="62"/>
      <c r="B166" s="62"/>
      <c r="C166" s="62"/>
      <c r="D166" s="62"/>
      <c r="E166" s="62"/>
      <c r="F166" s="62"/>
      <c r="G166" s="62"/>
    </row>
    <row r="167" spans="1:7" ht="18.75">
      <c r="A167" s="62"/>
      <c r="B167" s="62"/>
      <c r="C167" s="62"/>
      <c r="D167" s="62"/>
      <c r="E167" s="62"/>
      <c r="F167" s="62"/>
      <c r="G167" s="62"/>
    </row>
    <row r="168" spans="1:7" ht="18.75">
      <c r="A168" s="62"/>
      <c r="B168" s="62"/>
      <c r="C168" s="62"/>
      <c r="D168" s="62"/>
      <c r="E168" s="62"/>
      <c r="F168" s="62"/>
      <c r="G168" s="62"/>
    </row>
    <row r="169" spans="1:7" ht="18.75">
      <c r="A169" s="62"/>
      <c r="B169" s="62"/>
      <c r="C169" s="62"/>
      <c r="D169" s="62"/>
      <c r="E169" s="62"/>
      <c r="F169" s="62"/>
      <c r="G169" s="62"/>
    </row>
    <row r="170" spans="1:7" ht="18.75">
      <c r="A170" s="62"/>
      <c r="B170" s="62"/>
      <c r="C170" s="62"/>
      <c r="D170" s="62"/>
      <c r="E170" s="62"/>
      <c r="F170" s="62"/>
      <c r="G170" s="62"/>
    </row>
    <row r="171" spans="1:7" ht="18.75">
      <c r="A171" s="62"/>
      <c r="B171" s="62"/>
      <c r="C171" s="62"/>
      <c r="D171" s="62"/>
      <c r="E171" s="62"/>
      <c r="F171" s="62"/>
      <c r="G171" s="62"/>
    </row>
    <row r="172" spans="1:7" ht="18.75">
      <c r="A172" s="62"/>
      <c r="B172" s="62"/>
      <c r="C172" s="62"/>
      <c r="D172" s="62"/>
      <c r="E172" s="62"/>
      <c r="F172" s="62"/>
      <c r="G172" s="62"/>
    </row>
    <row r="173" spans="1:7" ht="18.75">
      <c r="A173" s="62"/>
      <c r="B173" s="62"/>
      <c r="C173" s="62"/>
      <c r="D173" s="62"/>
      <c r="E173" s="62"/>
      <c r="F173" s="62"/>
      <c r="G173" s="62"/>
    </row>
    <row r="174" spans="1:7" ht="18.75">
      <c r="A174" s="62"/>
      <c r="B174" s="62"/>
      <c r="C174" s="62"/>
      <c r="D174" s="62"/>
      <c r="E174" s="62"/>
      <c r="F174" s="62"/>
      <c r="G174" s="62"/>
    </row>
    <row r="175" spans="1:7" ht="18.75">
      <c r="A175" s="62"/>
      <c r="B175" s="62"/>
      <c r="C175" s="62"/>
      <c r="D175" s="62"/>
      <c r="E175" s="62"/>
      <c r="F175" s="62"/>
      <c r="G175" s="62"/>
    </row>
    <row r="176" spans="1:7" ht="18.75">
      <c r="A176" s="62"/>
      <c r="B176" s="62"/>
      <c r="C176" s="62"/>
      <c r="D176" s="62"/>
      <c r="E176" s="62"/>
      <c r="F176" s="62"/>
      <c r="G176" s="62"/>
    </row>
    <row r="177" spans="1:7" ht="18.75">
      <c r="A177" s="62"/>
      <c r="B177" s="62"/>
      <c r="C177" s="62"/>
      <c r="D177" s="62"/>
      <c r="E177" s="62"/>
      <c r="F177" s="62"/>
      <c r="G177" s="62"/>
    </row>
    <row r="178" spans="1:7" ht="18.75">
      <c r="A178" s="62"/>
      <c r="B178" s="62"/>
      <c r="C178" s="62"/>
      <c r="D178" s="62"/>
      <c r="E178" s="62"/>
      <c r="F178" s="62"/>
      <c r="G178" s="62"/>
    </row>
    <row r="179" spans="1:7" ht="18.75">
      <c r="A179" s="62"/>
      <c r="B179" s="62"/>
      <c r="C179" s="62"/>
      <c r="D179" s="62"/>
      <c r="E179" s="62"/>
      <c r="F179" s="62"/>
      <c r="G179" s="62"/>
    </row>
    <row r="180" spans="1:7" ht="18.75">
      <c r="A180" s="62"/>
      <c r="B180" s="62"/>
      <c r="C180" s="62"/>
      <c r="D180" s="62"/>
      <c r="E180" s="62"/>
      <c r="F180" s="62"/>
      <c r="G180" s="62"/>
    </row>
    <row r="181" spans="1:7" ht="18.75">
      <c r="A181" s="62"/>
      <c r="B181" s="62"/>
      <c r="C181" s="62"/>
      <c r="D181" s="62"/>
      <c r="E181" s="62"/>
      <c r="F181" s="62"/>
      <c r="G181" s="62"/>
    </row>
    <row r="182" spans="1:7" ht="18.75">
      <c r="A182" s="62"/>
      <c r="B182" s="62"/>
      <c r="C182" s="62"/>
      <c r="D182" s="62"/>
      <c r="E182" s="62"/>
      <c r="F182" s="62"/>
      <c r="G182" s="62"/>
    </row>
    <row r="183" spans="1:7" ht="18.75">
      <c r="A183" s="62"/>
      <c r="B183" s="62"/>
      <c r="C183" s="62"/>
      <c r="D183" s="62"/>
      <c r="E183" s="62"/>
      <c r="F183" s="62"/>
      <c r="G183" s="62"/>
    </row>
    <row r="184" spans="1:7" ht="18.75">
      <c r="A184" s="62"/>
      <c r="B184" s="62"/>
      <c r="C184" s="62"/>
      <c r="D184" s="62"/>
      <c r="E184" s="62"/>
      <c r="F184" s="62"/>
      <c r="G184" s="62"/>
    </row>
    <row r="185" spans="1:7" ht="18.75">
      <c r="A185" s="62"/>
      <c r="B185" s="62"/>
      <c r="C185" s="62"/>
      <c r="D185" s="62"/>
      <c r="E185" s="62"/>
      <c r="F185" s="62"/>
      <c r="G185" s="62"/>
    </row>
    <row r="186" spans="1:7" ht="18.75">
      <c r="A186" s="62"/>
      <c r="B186" s="62"/>
      <c r="C186" s="62"/>
      <c r="D186" s="62"/>
      <c r="E186" s="62"/>
      <c r="F186" s="62"/>
      <c r="G186" s="62"/>
    </row>
    <row r="187" spans="1:7" ht="18.75">
      <c r="A187" s="62"/>
      <c r="B187" s="62"/>
      <c r="C187" s="62"/>
      <c r="D187" s="62"/>
      <c r="E187" s="62"/>
      <c r="F187" s="62"/>
      <c r="G187" s="62"/>
    </row>
    <row r="188" spans="1:7" ht="18.75">
      <c r="A188" s="62"/>
      <c r="B188" s="62"/>
      <c r="C188" s="62"/>
      <c r="D188" s="62"/>
      <c r="E188" s="62"/>
      <c r="F188" s="62"/>
      <c r="G188" s="62"/>
    </row>
    <row r="189" spans="1:7" ht="18.75">
      <c r="A189" s="62"/>
      <c r="B189" s="62"/>
      <c r="C189" s="62"/>
      <c r="D189" s="62"/>
      <c r="E189" s="62"/>
      <c r="F189" s="62"/>
      <c r="G189" s="62"/>
    </row>
    <row r="190" spans="1:7" ht="18.75">
      <c r="A190" s="62"/>
      <c r="B190" s="62"/>
      <c r="C190" s="62"/>
      <c r="D190" s="62"/>
      <c r="E190" s="62"/>
      <c r="F190" s="62"/>
      <c r="G190" s="62"/>
    </row>
    <row r="191" spans="1:7" ht="18.75">
      <c r="A191" s="62"/>
      <c r="B191" s="62"/>
      <c r="C191" s="62"/>
      <c r="D191" s="62"/>
      <c r="E191" s="62"/>
      <c r="F191" s="62"/>
      <c r="G191" s="62"/>
    </row>
    <row r="192" spans="1:7" ht="18.75">
      <c r="A192" s="62"/>
      <c r="B192" s="62"/>
      <c r="C192" s="62"/>
      <c r="D192" s="62"/>
      <c r="E192" s="62"/>
      <c r="F192" s="62"/>
      <c r="G192" s="62"/>
    </row>
    <row r="193" spans="1:7" ht="18.75">
      <c r="A193" s="62"/>
      <c r="B193" s="62"/>
      <c r="C193" s="62"/>
      <c r="D193" s="62"/>
      <c r="E193" s="62"/>
      <c r="F193" s="62"/>
      <c r="G193" s="62"/>
    </row>
    <row r="194" spans="1:7" ht="18.75">
      <c r="A194" s="62"/>
      <c r="B194" s="62"/>
      <c r="C194" s="62"/>
      <c r="D194" s="62"/>
      <c r="E194" s="62"/>
      <c r="F194" s="62"/>
      <c r="G194" s="62"/>
    </row>
    <row r="195" spans="1:7" ht="18.75">
      <c r="A195" s="62"/>
      <c r="B195" s="62"/>
      <c r="C195" s="62"/>
      <c r="D195" s="62"/>
      <c r="E195" s="62"/>
      <c r="F195" s="62"/>
      <c r="G195" s="62"/>
    </row>
    <row r="196" spans="1:7" ht="18.75">
      <c r="A196" s="62"/>
      <c r="B196" s="62"/>
      <c r="C196" s="62"/>
      <c r="D196" s="62"/>
      <c r="E196" s="62"/>
      <c r="F196" s="62"/>
      <c r="G196" s="62"/>
    </row>
    <row r="197" spans="1:7" ht="18.75">
      <c r="A197" s="62"/>
      <c r="B197" s="62"/>
      <c r="C197" s="62"/>
      <c r="D197" s="62"/>
      <c r="E197" s="62"/>
      <c r="F197" s="62"/>
      <c r="G197" s="62"/>
    </row>
    <row r="198" spans="1:7" ht="18.75">
      <c r="A198" s="62"/>
      <c r="B198" s="62"/>
      <c r="C198" s="62"/>
      <c r="D198" s="62"/>
      <c r="E198" s="62"/>
      <c r="F198" s="62"/>
      <c r="G198" s="62"/>
    </row>
    <row r="199" spans="1:7" ht="18.75">
      <c r="A199" s="62"/>
      <c r="B199" s="62"/>
      <c r="C199" s="62"/>
      <c r="D199" s="62"/>
      <c r="E199" s="62"/>
      <c r="F199" s="62"/>
      <c r="G199" s="62"/>
    </row>
    <row r="200" spans="1:7" ht="18.75">
      <c r="A200" s="62"/>
      <c r="B200" s="62"/>
      <c r="C200" s="62"/>
      <c r="D200" s="62"/>
      <c r="E200" s="62"/>
      <c r="F200" s="62"/>
      <c r="G200" s="62"/>
    </row>
    <row r="201" spans="1:7" ht="18.75">
      <c r="A201" s="62"/>
      <c r="B201" s="62"/>
      <c r="C201" s="62"/>
      <c r="D201" s="62"/>
      <c r="E201" s="62"/>
      <c r="F201" s="62"/>
      <c r="G201" s="62"/>
    </row>
    <row r="202" spans="1:7" ht="18.75">
      <c r="A202" s="62"/>
      <c r="B202" s="62"/>
      <c r="C202" s="62"/>
      <c r="D202" s="62"/>
      <c r="E202" s="62"/>
      <c r="F202" s="62"/>
      <c r="G202" s="62"/>
    </row>
    <row r="203" spans="1:7" ht="18.75">
      <c r="A203" s="62"/>
      <c r="B203" s="62"/>
      <c r="C203" s="62"/>
      <c r="D203" s="62"/>
      <c r="E203" s="62"/>
      <c r="F203" s="62"/>
      <c r="G203" s="62"/>
    </row>
    <row r="204" spans="1:7" ht="18.75">
      <c r="A204" s="62"/>
      <c r="B204" s="62"/>
      <c r="C204" s="62"/>
      <c r="D204" s="62"/>
      <c r="E204" s="62"/>
      <c r="F204" s="62"/>
      <c r="G204" s="62"/>
    </row>
    <row r="205" spans="1:7" ht="18.75">
      <c r="A205" s="62"/>
      <c r="B205" s="62"/>
      <c r="C205" s="62"/>
      <c r="D205" s="62"/>
      <c r="E205" s="62"/>
      <c r="F205" s="62"/>
      <c r="G205" s="62"/>
    </row>
    <row r="206" spans="1:7" ht="18.75">
      <c r="A206" s="62"/>
      <c r="B206" s="62"/>
      <c r="C206" s="62"/>
      <c r="D206" s="62"/>
      <c r="E206" s="62"/>
      <c r="F206" s="62"/>
      <c r="G206" s="62"/>
    </row>
    <row r="207" spans="1:7" ht="18.75">
      <c r="A207" s="62"/>
      <c r="B207" s="62"/>
      <c r="C207" s="62"/>
      <c r="D207" s="62"/>
      <c r="E207" s="62"/>
      <c r="F207" s="62"/>
      <c r="G207" s="62"/>
    </row>
    <row r="208" spans="1:7" ht="18.75">
      <c r="A208" s="62"/>
      <c r="B208" s="62"/>
      <c r="C208" s="62"/>
      <c r="D208" s="62"/>
      <c r="E208" s="62"/>
      <c r="F208" s="62"/>
      <c r="G208" s="62"/>
    </row>
    <row r="209" spans="1:7" ht="18.75">
      <c r="A209" s="62"/>
      <c r="B209" s="62"/>
      <c r="C209" s="62"/>
      <c r="D209" s="62"/>
      <c r="E209" s="62"/>
      <c r="F209" s="62"/>
      <c r="G209" s="62"/>
    </row>
    <row r="210" spans="1:7" ht="18.75">
      <c r="A210" s="62"/>
      <c r="B210" s="62"/>
      <c r="C210" s="62"/>
      <c r="D210" s="62"/>
      <c r="E210" s="62"/>
      <c r="F210" s="62"/>
      <c r="G210" s="62"/>
    </row>
    <row r="211" spans="1:7" ht="18.75">
      <c r="A211" s="62"/>
      <c r="B211" s="62"/>
      <c r="C211" s="62"/>
      <c r="D211" s="62"/>
      <c r="E211" s="62"/>
      <c r="F211" s="62"/>
      <c r="G211" s="62"/>
    </row>
    <row r="212" spans="1:7" ht="18.75">
      <c r="A212" s="62"/>
      <c r="B212" s="62"/>
      <c r="C212" s="62"/>
      <c r="D212" s="62"/>
      <c r="E212" s="62"/>
      <c r="F212" s="62"/>
      <c r="G212" s="62"/>
    </row>
    <row r="213" spans="1:7" ht="18.75">
      <c r="A213" s="62"/>
      <c r="B213" s="62"/>
      <c r="C213" s="62"/>
      <c r="D213" s="62"/>
      <c r="E213" s="62"/>
      <c r="F213" s="62"/>
      <c r="G213" s="62"/>
    </row>
    <row r="214" spans="1:7" ht="18.75">
      <c r="A214" s="62"/>
      <c r="B214" s="62"/>
      <c r="C214" s="62"/>
      <c r="D214" s="62"/>
      <c r="E214" s="62"/>
      <c r="F214" s="62"/>
      <c r="G214" s="62"/>
    </row>
    <row r="215" spans="1:7" ht="18.75">
      <c r="A215" s="62"/>
      <c r="B215" s="62"/>
      <c r="C215" s="62"/>
      <c r="D215" s="62"/>
      <c r="E215" s="62"/>
      <c r="F215" s="62"/>
      <c r="G215" s="62"/>
    </row>
    <row r="216" spans="1:7" ht="18.75">
      <c r="A216" s="62"/>
      <c r="B216" s="62"/>
      <c r="C216" s="62"/>
      <c r="D216" s="62"/>
      <c r="E216" s="62"/>
      <c r="F216" s="62"/>
      <c r="G216" s="62"/>
    </row>
    <row r="217" spans="1:7" ht="18.75">
      <c r="A217" s="62"/>
      <c r="B217" s="62"/>
      <c r="C217" s="62"/>
      <c r="D217" s="62"/>
      <c r="E217" s="62"/>
      <c r="F217" s="62"/>
      <c r="G217" s="62"/>
    </row>
    <row r="218" spans="1:7" ht="18.75">
      <c r="A218" s="62"/>
      <c r="B218" s="62"/>
      <c r="C218" s="62"/>
      <c r="D218" s="62"/>
      <c r="E218" s="62"/>
      <c r="F218" s="62"/>
      <c r="G218" s="62"/>
    </row>
    <row r="219" spans="1:7" ht="18.75">
      <c r="A219" s="62"/>
      <c r="B219" s="62"/>
      <c r="C219" s="62"/>
      <c r="D219" s="62"/>
      <c r="E219" s="62"/>
      <c r="F219" s="62"/>
      <c r="G219" s="62"/>
    </row>
    <row r="220" spans="1:7" ht="18.75">
      <c r="A220" s="62"/>
      <c r="B220" s="62"/>
      <c r="C220" s="62"/>
      <c r="D220" s="62"/>
      <c r="E220" s="62"/>
      <c r="F220" s="62"/>
      <c r="G220" s="62"/>
    </row>
    <row r="221" spans="1:7" ht="18.75">
      <c r="A221" s="62"/>
      <c r="B221" s="62"/>
      <c r="C221" s="62"/>
      <c r="D221" s="62"/>
      <c r="E221" s="62"/>
      <c r="F221" s="62"/>
      <c r="G221" s="62"/>
    </row>
    <row r="222" spans="1:7" ht="18.75">
      <c r="A222" s="62"/>
      <c r="B222" s="62"/>
      <c r="C222" s="62"/>
      <c r="D222" s="62"/>
      <c r="E222" s="62"/>
      <c r="F222" s="62"/>
      <c r="G222" s="62"/>
    </row>
    <row r="223" spans="1:7" ht="18.75">
      <c r="A223" s="62"/>
      <c r="B223" s="62"/>
      <c r="C223" s="62"/>
      <c r="D223" s="62"/>
      <c r="E223" s="62"/>
      <c r="F223" s="62"/>
      <c r="G223" s="62"/>
    </row>
    <row r="224" spans="1:7" ht="18.75">
      <c r="A224" s="62"/>
      <c r="B224" s="62"/>
      <c r="C224" s="62"/>
      <c r="D224" s="62"/>
      <c r="E224" s="62"/>
      <c r="F224" s="62"/>
      <c r="G224" s="62"/>
    </row>
    <row r="225" spans="1:7" ht="18.75">
      <c r="A225" s="62"/>
      <c r="B225" s="62"/>
      <c r="C225" s="62"/>
      <c r="D225" s="62"/>
      <c r="E225" s="62"/>
      <c r="F225" s="62"/>
      <c r="G225" s="62"/>
    </row>
    <row r="226" spans="1:7" ht="18.75">
      <c r="A226" s="62"/>
      <c r="B226" s="62"/>
      <c r="C226" s="62"/>
      <c r="D226" s="62"/>
      <c r="E226" s="62"/>
      <c r="F226" s="62"/>
      <c r="G226" s="62"/>
    </row>
    <row r="227" spans="1:7" ht="18.75">
      <c r="A227" s="62"/>
      <c r="B227" s="62"/>
      <c r="C227" s="62"/>
      <c r="D227" s="62"/>
      <c r="E227" s="62"/>
      <c r="F227" s="62"/>
      <c r="G227" s="62"/>
    </row>
    <row r="228" spans="1:7" ht="18.75">
      <c r="A228" s="62"/>
      <c r="B228" s="62"/>
      <c r="C228" s="62"/>
      <c r="D228" s="62"/>
      <c r="E228" s="62"/>
      <c r="F228" s="62"/>
      <c r="G228" s="62"/>
    </row>
    <row r="229" spans="1:7" ht="18.75">
      <c r="A229" s="62"/>
      <c r="B229" s="62"/>
      <c r="C229" s="62"/>
      <c r="D229" s="62"/>
      <c r="E229" s="62"/>
      <c r="F229" s="62"/>
      <c r="G229" s="62"/>
    </row>
    <row r="230" spans="1:7" ht="18.75">
      <c r="A230" s="62"/>
      <c r="B230" s="62"/>
      <c r="C230" s="62"/>
      <c r="D230" s="62"/>
      <c r="E230" s="62"/>
      <c r="F230" s="62"/>
      <c r="G230" s="62"/>
    </row>
    <row r="231" spans="1:7" ht="18.75">
      <c r="A231" s="62"/>
      <c r="B231" s="62"/>
      <c r="C231" s="62"/>
      <c r="D231" s="62"/>
      <c r="E231" s="62"/>
      <c r="F231" s="62"/>
      <c r="G231" s="62"/>
    </row>
    <row r="232" spans="1:7" ht="18.75">
      <c r="A232" s="62"/>
      <c r="B232" s="62"/>
      <c r="C232" s="62"/>
      <c r="D232" s="62"/>
      <c r="E232" s="62"/>
      <c r="F232" s="62"/>
      <c r="G232" s="62"/>
    </row>
    <row r="233" spans="1:7" ht="18.75">
      <c r="A233" s="62"/>
      <c r="B233" s="62"/>
      <c r="C233" s="62"/>
      <c r="D233" s="62"/>
      <c r="E233" s="62"/>
      <c r="F233" s="62"/>
      <c r="G233" s="62"/>
    </row>
    <row r="234" spans="1:7" ht="18.75">
      <c r="A234" s="62"/>
      <c r="B234" s="62"/>
      <c r="C234" s="62"/>
      <c r="D234" s="62"/>
      <c r="E234" s="62"/>
      <c r="F234" s="62"/>
      <c r="G234" s="62"/>
    </row>
    <row r="235" spans="1:7" ht="18.75">
      <c r="A235" s="62"/>
      <c r="B235" s="62"/>
      <c r="C235" s="62"/>
      <c r="D235" s="62"/>
      <c r="E235" s="62"/>
      <c r="F235" s="62"/>
      <c r="G235" s="62"/>
    </row>
    <row r="236" spans="1:7" ht="18.75">
      <c r="A236" s="62"/>
      <c r="B236" s="62"/>
      <c r="C236" s="62"/>
      <c r="D236" s="62"/>
      <c r="E236" s="62"/>
      <c r="F236" s="62"/>
      <c r="G236" s="62"/>
    </row>
    <row r="237" spans="1:7" ht="18.75">
      <c r="A237" s="62"/>
      <c r="B237" s="62"/>
      <c r="C237" s="62"/>
      <c r="D237" s="62"/>
      <c r="E237" s="62"/>
      <c r="F237" s="62"/>
      <c r="G237" s="62"/>
    </row>
    <row r="238" spans="1:7" ht="18.75">
      <c r="A238" s="62"/>
      <c r="B238" s="62"/>
      <c r="C238" s="62"/>
      <c r="D238" s="62"/>
      <c r="E238" s="62"/>
      <c r="F238" s="62"/>
      <c r="G238" s="62"/>
    </row>
    <row r="239" spans="1:7" ht="18.75">
      <c r="A239" s="62"/>
      <c r="B239" s="62"/>
      <c r="C239" s="62"/>
      <c r="D239" s="62"/>
      <c r="E239" s="62"/>
      <c r="F239" s="62"/>
      <c r="G239" s="62"/>
    </row>
    <row r="240" spans="1:7" ht="18.75">
      <c r="A240" s="62"/>
      <c r="B240" s="62"/>
      <c r="C240" s="62"/>
      <c r="D240" s="62"/>
      <c r="E240" s="62"/>
      <c r="F240" s="62"/>
      <c r="G240" s="62"/>
    </row>
    <row r="241" spans="1:7" ht="18.75">
      <c r="A241" s="62"/>
      <c r="B241" s="62"/>
      <c r="C241" s="62"/>
      <c r="D241" s="62"/>
      <c r="E241" s="62"/>
      <c r="F241" s="62"/>
      <c r="G241" s="62"/>
    </row>
    <row r="242" spans="1:7" ht="18.75">
      <c r="A242" s="62"/>
      <c r="B242" s="62"/>
      <c r="C242" s="62"/>
      <c r="D242" s="62"/>
      <c r="E242" s="62"/>
      <c r="F242" s="62"/>
      <c r="G242" s="62"/>
    </row>
    <row r="243" spans="1:7" ht="18.75">
      <c r="A243" s="62"/>
      <c r="B243" s="62"/>
      <c r="C243" s="62"/>
      <c r="D243" s="62"/>
      <c r="E243" s="62"/>
      <c r="F243" s="62"/>
      <c r="G243" s="62"/>
    </row>
    <row r="244" spans="1:7" ht="18.75">
      <c r="A244" s="62"/>
      <c r="B244" s="62"/>
      <c r="C244" s="62"/>
      <c r="D244" s="62"/>
      <c r="E244" s="62"/>
      <c r="F244" s="62"/>
      <c r="G244" s="62"/>
    </row>
  </sheetData>
  <sheetProtection/>
  <mergeCells count="2">
    <mergeCell ref="A8:F8"/>
    <mergeCell ref="A64:D64"/>
  </mergeCells>
  <printOptions/>
  <pageMargins left="0.7086614173228347" right="0.7086614173228347" top="0.7480314960629921" bottom="0.7480314960629921" header="0.31496062992125984" footer="0.31496062992125984"/>
  <pageSetup horizontalDpi="600" verticalDpi="600" orientation="landscape" paperSize="9" scale="45" r:id="rId1"/>
  <colBreaks count="1" manualBreakCount="1">
    <brk id="8" max="65535" man="1"/>
  </colBreaks>
</worksheet>
</file>

<file path=xl/worksheets/sheet8.xml><?xml version="1.0" encoding="utf-8"?>
<worksheet xmlns="http://schemas.openxmlformats.org/spreadsheetml/2006/main" xmlns:r="http://schemas.openxmlformats.org/officeDocument/2006/relationships">
  <dimension ref="A1:E23"/>
  <sheetViews>
    <sheetView tabSelected="1" view="pageBreakPreview" zoomScale="60" zoomScalePageLayoutView="0" workbookViewId="0" topLeftCell="A1">
      <selection activeCell="E4" sqref="E4"/>
    </sheetView>
  </sheetViews>
  <sheetFormatPr defaultColWidth="9.00390625" defaultRowHeight="12.75"/>
  <cols>
    <col min="1" max="1" width="4.875" style="0" customWidth="1"/>
    <col min="2" max="2" width="37.125" style="0" customWidth="1"/>
    <col min="3" max="3" width="40.25390625" style="0" customWidth="1"/>
    <col min="4" max="4" width="28.875" style="0" customWidth="1"/>
    <col min="5" max="5" width="30.375" style="0" customWidth="1"/>
  </cols>
  <sheetData>
    <row r="1" ht="18" customHeight="1">
      <c r="E1" s="222" t="s">
        <v>557</v>
      </c>
    </row>
    <row r="2" ht="15.75">
      <c r="E2" s="222" t="s">
        <v>23</v>
      </c>
    </row>
    <row r="3" ht="15.75">
      <c r="E3" s="222" t="s">
        <v>558</v>
      </c>
    </row>
    <row r="4" ht="15.75">
      <c r="E4" s="222" t="s">
        <v>592</v>
      </c>
    </row>
    <row r="5" ht="15">
      <c r="E5" s="223"/>
    </row>
    <row r="6" spans="1:5" ht="20.25">
      <c r="A6" s="313" t="s">
        <v>559</v>
      </c>
      <c r="B6" s="314"/>
      <c r="C6" s="314"/>
      <c r="D6" s="314"/>
      <c r="E6" s="314"/>
    </row>
    <row r="7" spans="1:5" ht="18.75" customHeight="1">
      <c r="A7" s="315" t="s">
        <v>560</v>
      </c>
      <c r="B7" s="315"/>
      <c r="C7" s="315"/>
      <c r="D7" s="315"/>
      <c r="E7" s="315"/>
    </row>
    <row r="8" spans="1:5" ht="15" customHeight="1">
      <c r="A8" s="315"/>
      <c r="B8" s="315"/>
      <c r="C8" s="315"/>
      <c r="D8" s="315"/>
      <c r="E8" s="315"/>
    </row>
    <row r="9" spans="1:5" ht="125.25" customHeight="1">
      <c r="A9" s="315"/>
      <c r="B9" s="315"/>
      <c r="C9" s="315"/>
      <c r="D9" s="315"/>
      <c r="E9" s="315"/>
    </row>
    <row r="10" spans="1:5" ht="18" customHeight="1">
      <c r="A10" s="224"/>
      <c r="B10" s="224"/>
      <c r="C10" s="224"/>
      <c r="D10" s="224"/>
      <c r="E10" s="225" t="s">
        <v>561</v>
      </c>
    </row>
    <row r="11" spans="1:5" ht="131.25" customHeight="1">
      <c r="A11" s="226" t="s">
        <v>562</v>
      </c>
      <c r="B11" s="227" t="s">
        <v>563</v>
      </c>
      <c r="C11" s="227" t="s">
        <v>564</v>
      </c>
      <c r="D11" s="227" t="s">
        <v>565</v>
      </c>
      <c r="E11" s="227" t="s">
        <v>584</v>
      </c>
    </row>
    <row r="12" spans="1:5" ht="75" customHeight="1">
      <c r="A12" s="228">
        <v>1</v>
      </c>
      <c r="B12" s="229" t="s">
        <v>566</v>
      </c>
      <c r="C12" s="229" t="s">
        <v>270</v>
      </c>
      <c r="D12" s="230">
        <v>1252700</v>
      </c>
      <c r="E12" s="231">
        <v>102.809</v>
      </c>
    </row>
    <row r="13" spans="1:5" ht="106.5" customHeight="1">
      <c r="A13" s="228">
        <v>2</v>
      </c>
      <c r="B13" s="229" t="s">
        <v>566</v>
      </c>
      <c r="C13" s="229" t="s">
        <v>271</v>
      </c>
      <c r="D13" s="230">
        <v>1651200</v>
      </c>
      <c r="E13" s="231">
        <v>125.703</v>
      </c>
    </row>
    <row r="14" spans="1:5" ht="106.5" customHeight="1">
      <c r="A14" s="228">
        <v>3</v>
      </c>
      <c r="B14" s="229" t="s">
        <v>567</v>
      </c>
      <c r="C14" s="229" t="s">
        <v>568</v>
      </c>
      <c r="D14" s="230">
        <v>11179400</v>
      </c>
      <c r="E14" s="231"/>
    </row>
    <row r="15" spans="1:5" ht="102.75" customHeight="1">
      <c r="A15" s="228">
        <v>4</v>
      </c>
      <c r="B15" s="229" t="s">
        <v>567</v>
      </c>
      <c r="C15" s="229" t="s">
        <v>272</v>
      </c>
      <c r="D15" s="230">
        <v>25594000</v>
      </c>
      <c r="E15" s="190"/>
    </row>
    <row r="16" spans="1:5" ht="72" customHeight="1">
      <c r="A16" s="228">
        <v>5</v>
      </c>
      <c r="B16" s="229" t="s">
        <v>567</v>
      </c>
      <c r="C16" s="229" t="s">
        <v>273</v>
      </c>
      <c r="D16" s="230">
        <v>6256600</v>
      </c>
      <c r="E16" s="190">
        <v>451.225</v>
      </c>
    </row>
    <row r="17" spans="1:5" ht="90.75" customHeight="1">
      <c r="A17" s="228">
        <v>6</v>
      </c>
      <c r="B17" s="229" t="s">
        <v>569</v>
      </c>
      <c r="C17" s="229" t="s">
        <v>274</v>
      </c>
      <c r="D17" s="230">
        <v>4857900</v>
      </c>
      <c r="E17" s="190"/>
    </row>
    <row r="18" spans="1:5" ht="72" customHeight="1">
      <c r="A18" s="232">
        <v>7</v>
      </c>
      <c r="B18" s="233" t="s">
        <v>570</v>
      </c>
      <c r="C18" s="233" t="s">
        <v>571</v>
      </c>
      <c r="D18" s="234">
        <v>5844900</v>
      </c>
      <c r="E18" s="190"/>
    </row>
    <row r="19" spans="1:5" ht="121.5" customHeight="1">
      <c r="A19" s="232">
        <v>8</v>
      </c>
      <c r="B19" s="233" t="s">
        <v>572</v>
      </c>
      <c r="C19" s="233" t="s">
        <v>573</v>
      </c>
      <c r="D19" s="234">
        <v>6872200</v>
      </c>
      <c r="E19" s="190"/>
    </row>
    <row r="20" spans="1:5" ht="23.25">
      <c r="A20" s="232">
        <v>9</v>
      </c>
      <c r="B20" s="233" t="s">
        <v>574</v>
      </c>
      <c r="C20" s="233" t="s">
        <v>575</v>
      </c>
      <c r="D20" s="235">
        <v>10000000</v>
      </c>
      <c r="E20" s="190"/>
    </row>
    <row r="21" spans="1:5" ht="15.75">
      <c r="A21" s="236"/>
      <c r="B21" s="237"/>
      <c r="C21" s="237"/>
      <c r="D21" s="238"/>
      <c r="E21" s="239"/>
    </row>
    <row r="22" spans="1:5" ht="15.75">
      <c r="A22" s="240"/>
      <c r="B22" s="241" t="s">
        <v>194</v>
      </c>
      <c r="C22" s="241"/>
      <c r="D22" s="240"/>
      <c r="E22" s="240" t="s">
        <v>195</v>
      </c>
    </row>
    <row r="23" ht="12.75">
      <c r="D23" s="242"/>
    </row>
  </sheetData>
  <sheetProtection/>
  <mergeCells count="2">
    <mergeCell ref="A6:E6"/>
    <mergeCell ref="A7:E9"/>
  </mergeCells>
  <printOptions/>
  <pageMargins left="0.7" right="0.7" top="0.75" bottom="0.75" header="0.3" footer="0.3"/>
  <pageSetup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Гофинотдел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Леша</dc:creator>
  <cp:keywords/>
  <dc:description/>
  <cp:lastModifiedBy>Пользователь</cp:lastModifiedBy>
  <cp:lastPrinted>2017-09-25T13:07:50Z</cp:lastPrinted>
  <dcterms:created xsi:type="dcterms:W3CDTF">2000-04-01T16:13:39Z</dcterms:created>
  <dcterms:modified xsi:type="dcterms:W3CDTF">2017-09-29T12:46:41Z</dcterms:modified>
  <cp:category/>
  <cp:version/>
  <cp:contentType/>
  <cp:contentStatus/>
</cp:coreProperties>
</file>