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70" windowWidth="11100" windowHeight="5085" tabRatio="585" activeTab="2"/>
  </bookViews>
  <sheets>
    <sheet name="дод1" sheetId="1" r:id="rId1"/>
    <sheet name="дод 2" sheetId="2" r:id="rId2"/>
    <sheet name="дод3" sheetId="3" r:id="rId3"/>
    <sheet name="дод4" sheetId="4" state="hidden" r:id="rId4"/>
    <sheet name="дод 5" sheetId="5" state="hidden" r:id="rId5"/>
    <sheet name="дод 6" sheetId="6" state="hidden" r:id="rId6"/>
  </sheets>
  <definedNames>
    <definedName name="_xlnm.Print_Titles" localSheetId="1">'дод 2'!$11:$11</definedName>
    <definedName name="_xlnm.Print_Titles" localSheetId="4">'дод 5'!$11:$11</definedName>
    <definedName name="_xlnm.Print_Titles" localSheetId="0">'дод1'!$11:$11</definedName>
    <definedName name="_xlnm.Print_Titles" localSheetId="2">'дод3'!$13:$13</definedName>
    <definedName name="_xlnm.Print_Titles" localSheetId="3">'дод4'!$11:$11</definedName>
    <definedName name="_xlnm.Print_Area" localSheetId="4">'дод 5'!$A$1:$I$198</definedName>
    <definedName name="_xlnm.Print_Area" localSheetId="0">'дод1'!$A$1:$F$109</definedName>
    <definedName name="_xlnm.Print_Area" localSheetId="2">'дод3'!$A$1:$P$141</definedName>
  </definedNames>
  <calcPr fullCalcOnLoad="1"/>
</workbook>
</file>

<file path=xl/sharedStrings.xml><?xml version="1.0" encoding="utf-8"?>
<sst xmlns="http://schemas.openxmlformats.org/spreadsheetml/2006/main" count="1497" uniqueCount="767">
  <si>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</si>
  <si>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</si>
  <si>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</si>
  <si>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</si>
  <si>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</si>
  <si>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</si>
  <si>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</si>
  <si>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</si>
  <si>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</si>
  <si>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</si>
  <si>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</si>
  <si>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</si>
  <si>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</si>
  <si>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1090</t>
  </si>
  <si>
    <t>Всього</t>
  </si>
  <si>
    <t>(грн.)</t>
  </si>
  <si>
    <t>Код програмної класифікації видатків та кредитування місцевого бюджету1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</si>
  <si>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</si>
  <si>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</si>
  <si>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</si>
  <si>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</si>
  <si>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</si>
  <si>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</si>
  <si>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</si>
  <si>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</si>
  <si>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</si>
  <si>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</si>
  <si>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</si>
  <si>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</si>
  <si>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</si>
  <si>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</si>
  <si>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</si>
  <si>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</si>
  <si>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</si>
  <si>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</si>
  <si>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</si>
  <si>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</si>
  <si>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</si>
  <si>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</si>
  <si>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</si>
  <si>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</si>
  <si>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</si>
  <si>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</si>
  <si>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</si>
  <si>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</si>
  <si>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</si>
  <si>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</si>
  <si>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</si>
  <si>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</si>
  <si>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</si>
  <si>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</si>
  <si>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</si>
  <si>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3112</t>
  </si>
  <si>
    <t>4060</t>
  </si>
  <si>
    <t>5011</t>
  </si>
  <si>
    <t>6060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</si>
  <si>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</si>
  <si>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</si>
  <si>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</si>
  <si>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</si>
  <si>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</si>
  <si>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</si>
  <si>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</si>
  <si>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</si>
  <si>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</si>
  <si>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</si>
  <si>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</si>
  <si>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</si>
  <si>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</si>
  <si>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</si>
  <si>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</si>
  <si>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</si>
  <si>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</si>
  <si>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</si>
  <si>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</si>
  <si>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</si>
  <si>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</si>
  <si>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</si>
  <si>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</si>
  <si>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</si>
  <si>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</si>
  <si>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</si>
  <si>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</si>
  <si>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</si>
  <si>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</si>
  <si>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</si>
  <si>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</si>
  <si>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</si>
  <si>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</si>
  <si>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</si>
  <si>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</si>
  <si>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</si>
  <si>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</si>
  <si>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</si>
  <si>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</si>
  <si>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</si>
  <si>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</si>
  <si>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</si>
  <si>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</si>
  <si>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</si>
  <si>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</si>
  <si>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</si>
  <si>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</si>
  <si>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</si>
  <si>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</si>
  <si>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</si>
  <si>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</si>
  <si>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</si>
  <si>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</si>
  <si>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</si>
  <si>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</si>
  <si>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</si>
  <si>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</si>
  <si>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</si>
  <si>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</si>
  <si>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</si>
  <si>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</si>
  <si>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</si>
  <si>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</si>
  <si>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</si>
  <si>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</si>
  <si>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</si>
  <si>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</si>
  <si>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</si>
  <si>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</si>
  <si>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</si>
  <si>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</si>
  <si>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</si>
  <si>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</si>
  <si>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</si>
  <si>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</si>
  <si>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</si>
  <si>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</si>
  <si>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</si>
  <si>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</si>
  <si>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</si>
  <si>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</si>
  <si>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</si>
  <si>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</si>
  <si>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</si>
  <si>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</si>
  <si>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</si>
  <si>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</si>
  <si>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</si>
  <si>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</si>
  <si>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</si>
  <si>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</si>
  <si>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</si>
  <si>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</si>
  <si>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</si>
  <si>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</si>
  <si>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</si>
  <si>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Додаток 5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</si>
  <si>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</si>
  <si>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</si>
  <si>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12 Управління житлового та комунального господарства Дружківської міської ради</t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</si>
  <si>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</si>
  <si>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</si>
  <si>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</si>
  <si>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</si>
  <si>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</si>
  <si>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</si>
  <si>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</si>
  <si>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</si>
  <si>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</si>
  <si>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</si>
  <si>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</si>
  <si>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</si>
  <si>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</si>
  <si>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</si>
  <si>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</si>
  <si>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</si>
  <si>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</si>
  <si>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</si>
  <si>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</si>
  <si>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</si>
  <si>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</si>
  <si>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</si>
  <si>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</si>
  <si>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</si>
  <si>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</si>
  <si>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</si>
  <si>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0712141</t>
  </si>
  <si>
    <t>0712142</t>
  </si>
  <si>
    <t>0712143</t>
  </si>
  <si>
    <t>0712144</t>
  </si>
  <si>
    <t>0712146</t>
  </si>
  <si>
    <t>2146</t>
  </si>
  <si>
    <t>Відшкодування вартості лікарських засобів для лікування окремих захворювань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</si>
  <si>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</si>
  <si>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</si>
  <si>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</si>
  <si>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</si>
  <si>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</si>
  <si>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</si>
  <si>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</si>
  <si>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</si>
  <si>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</si>
  <si>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0717370</t>
  </si>
  <si>
    <t>7370</t>
  </si>
  <si>
    <t>0800000</t>
  </si>
  <si>
    <t>0810000</t>
  </si>
  <si>
    <t>0810160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</si>
  <si>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</si>
  <si>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</si>
  <si>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</si>
  <si>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</si>
  <si>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</si>
  <si>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</si>
  <si>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</si>
  <si>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</si>
  <si>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0813036</t>
  </si>
  <si>
    <t>0813041</t>
  </si>
  <si>
    <t>0813042</t>
  </si>
  <si>
    <t>3042</t>
  </si>
  <si>
    <t>0813043</t>
  </si>
  <si>
    <t>0813044</t>
  </si>
  <si>
    <t>0813045</t>
  </si>
  <si>
    <t>0813046</t>
  </si>
  <si>
    <t>0813047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</si>
  <si>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</si>
  <si>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</si>
  <si>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</si>
  <si>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</si>
  <si>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</si>
  <si>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</si>
  <si>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</si>
  <si>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</si>
  <si>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</si>
  <si>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</si>
  <si>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</si>
  <si>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</si>
  <si>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</si>
  <si>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</si>
  <si>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</si>
  <si>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</si>
  <si>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</si>
  <si>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</si>
  <si>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</si>
  <si>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</si>
  <si>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</si>
  <si>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</si>
  <si>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</si>
  <si>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</si>
  <si>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</si>
  <si>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</si>
  <si>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</si>
  <si>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</si>
  <si>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</si>
  <si>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</si>
  <si>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</si>
  <si>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</si>
  <si>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</si>
  <si>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</si>
  <si>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</si>
  <si>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</si>
  <si>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</si>
  <si>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</si>
  <si>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</si>
  <si>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</si>
  <si>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</si>
  <si>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</si>
  <si>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</si>
  <si>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</si>
  <si>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</si>
  <si>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</si>
  <si>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</si>
  <si>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</si>
  <si>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</si>
  <si>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</si>
  <si>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</si>
  <si>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</si>
  <si>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</si>
  <si>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</si>
  <si>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</si>
  <si>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</si>
  <si>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</si>
  <si>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</si>
  <si>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</si>
  <si>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</si>
  <si>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</si>
  <si>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</si>
  <si>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</si>
  <si>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</si>
  <si>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</si>
  <si>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</si>
  <si>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</si>
  <si>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</si>
  <si>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</si>
  <si>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</si>
  <si>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</si>
  <si>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</si>
  <si>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</si>
  <si>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</si>
  <si>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</si>
  <si>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</si>
  <si>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</si>
  <si>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</si>
  <si>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</si>
  <si>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</si>
  <si>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</si>
  <si>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</si>
  <si>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</si>
  <si>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</si>
  <si>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</si>
  <si>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</si>
  <si>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Видатки міського бюджету Дружківської міської ради на 2019 рік</t>
  </si>
  <si>
    <t>Начальник управління</t>
  </si>
  <si>
    <t>придбання обладнання дитячих гральних майданчиків переможцям у конкурсі "Кращий двір"</t>
  </si>
  <si>
    <t>І.В.ТРУШИНА</t>
  </si>
  <si>
    <t>капітальний ремонт приміщень</t>
  </si>
  <si>
    <t xml:space="preserve">придбання малих архітектурних форм </t>
  </si>
  <si>
    <t xml:space="preserve"> капітальний ремонт нежитлового приміщення комунального підприємства «Спектр»</t>
  </si>
  <si>
    <t>реалізація проектів- переможців «Громадського бюджету»</t>
  </si>
  <si>
    <t xml:space="preserve">капітальний ремонт автодоріг </t>
  </si>
  <si>
    <t>придбання  світлофорного об’єкту</t>
  </si>
  <si>
    <t>Начальник управління                                                                                             І.В. ТРУШИНА</t>
  </si>
  <si>
    <t>від ______________ №____________</t>
  </si>
  <si>
    <t>Видатки міського бюджету Дружківської міської ради на 2019 рік підготовлено міським фінансовим управлінням Дружківської міської ради</t>
  </si>
  <si>
    <t>рішення міської ради</t>
  </si>
  <si>
    <t xml:space="preserve">Секретар міської ради </t>
  </si>
  <si>
    <t>Секретар міської ради                                                                                            І.О.БУЧУК</t>
  </si>
  <si>
    <t>І.В.БУЧУК</t>
  </si>
  <si>
    <t xml:space="preserve"> рішення  міської ради</t>
  </si>
  <si>
    <t>1017370</t>
  </si>
  <si>
    <t>поповнення статутного капіталу комунального підприємства «Муніципальна варта» для  придбання автомобіля</t>
  </si>
  <si>
    <t>капітальний ремонт віконних прорізів у кількості 21 шт. дошкільного закладу №4</t>
  </si>
  <si>
    <t>капітальний ремонт віконних прорізів у кількості 24 шт. дошкільного закладу №34</t>
  </si>
  <si>
    <t xml:space="preserve">реалізація проекту громадського бюджету "Сучасні технології дітям" </t>
  </si>
  <si>
    <t>реалізація проекту громадського бюджету "SOM -hub (Сервісний освітній методичний центр)"</t>
  </si>
  <si>
    <t>придбання кованих воріт для парку культури та відпочинку</t>
  </si>
  <si>
    <t>поповнення бібліотечних фондів</t>
  </si>
  <si>
    <t>придбання обладнання для радіомовлення</t>
  </si>
  <si>
    <t>Розподіл коштів бюджету розвитку за об'єктами у 2019 році</t>
  </si>
  <si>
    <t>Розподіл коштів бюджету розвитку за об'єктами у 2019 році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</si>
  <si>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</si>
  <si>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</si>
  <si>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</si>
  <si>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</si>
  <si>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</si>
  <si>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</si>
  <si>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</si>
  <si>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</si>
  <si>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</si>
  <si>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комп'ютерної техніки та кондиціонерів</t>
  </si>
  <si>
    <t>придбання судейської електронної системи для проведення змагань з тхеквондо</t>
  </si>
  <si>
    <t>придбання комп'ютерної техніки</t>
  </si>
  <si>
    <t>Усього</t>
  </si>
  <si>
    <t>від _____ ____________№_________</t>
  </si>
  <si>
    <t>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 Донецька область (коригування)</t>
  </si>
  <si>
    <t>реконструкція першого поверху будівлі  з прибудовою будівлі та реконструкцію інженерних мереж за адресою: Донецька обл., м. Дружківка, вул. Машинобудівників,64</t>
  </si>
  <si>
    <t>Видатки на поховання учасників бойових дій та осіб з інвалідністю внаслідок війни</t>
  </si>
  <si>
    <t>0617361</t>
  </si>
  <si>
    <t>співфінансування проекту регіонального розвитку «Капітальний ремонт будівлі Дружківської гімназії «Інтелект» відділу освіти Дружківської міської ради (з використанням заходів термомодернізації), розташованої за адресою: м. Дружківка, вул. Космонавтів, буд. 16»</t>
  </si>
  <si>
    <t>0813090</t>
  </si>
  <si>
    <t>3090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</si>
  <si>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</si>
  <si>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</si>
  <si>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</si>
  <si>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</si>
  <si>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</si>
  <si>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</si>
  <si>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0816020</t>
  </si>
  <si>
    <t>X</t>
  </si>
  <si>
    <t xml:space="preserve">виконання проектних робіт з капітального ремонту ліфтів в житлових будинках </t>
  </si>
  <si>
    <t>проходження експертизи по об’єкту «Реконструкція вулиці Соборна та благоустрій прилеглої території у місті Дружківка (1 черга. Коригування)</t>
  </si>
  <si>
    <t>1216015</t>
  </si>
  <si>
    <t>6015</t>
  </si>
  <si>
    <t>Забезпечення надійної та безперебійної експлуатації ліфтів</t>
  </si>
  <si>
    <t>1217370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</si>
  <si>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№12 Дружківської міської ради (з використанням заходів термомодернізації), розташованої за адресою: м. Дружківка, вул. Кошового,31"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</si>
  <si>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№7 Дружківської міської ради (з використанням заходів термомодернізації), розташованої за адресою: м. Дружківка, вул. Космонавтів,37"</t>
  </si>
  <si>
    <t>Додаток 2</t>
  </si>
  <si>
    <t>від ____________№___________</t>
  </si>
  <si>
    <t xml:space="preserve">      Фінансування міського бюджету Дружківської міської ради на 2019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</si>
  <si>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</si>
  <si>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</si>
  <si>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</si>
  <si>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</si>
  <si>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</si>
  <si>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</si>
  <si>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</si>
  <si>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</si>
  <si>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</si>
  <si>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</si>
  <si>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міського бюджету Дружківської міської ради на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</si>
  <si>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І.В. ТРУШИНА</t>
  </si>
  <si>
    <t>субвенції з місцевого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</si>
  <si>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Кошти, що передаються із загального фонду бюджету до бюджету розвитку (спеціального фонду), у т.ч. за рахунок</t>
  </si>
  <si>
    <t>оснащення закладів загальної середньої освіти засобами навчання та обладнанням для кабінетів природничо – математичних предметів (видатки розвитку)</t>
  </si>
  <si>
    <t>відновлення ліфтового господарства</t>
  </si>
  <si>
    <t>проведення капітального ремонту глядацьких залів у комунальному закладі культури «Дружківський історико – художній музей</t>
  </si>
  <si>
    <t xml:space="preserve"> розробка проектно - кошторисної документації (в тому числі проведення енергетичного аудиту та експертизи) для капітального ремонту будівлі амбулаторії ЗП-СМ №3;4 з термомодернізацією, яка розташована за адресою: вул. Машинобудівників, 56, м. Дружківка</t>
  </si>
  <si>
    <t xml:space="preserve">придбання багатофункціонального пристрою </t>
  </si>
  <si>
    <t>виготовлення проектно – кошторисної документації для капітального ремонту будівлі дошкільного навчального закладу №34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</si>
  <si>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№7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</si>
  <si>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№12 (з використанням заходів термомодернізації)</t>
  </si>
  <si>
    <t>капітальний ремонт покрівлі ІІ блоку Дружківської загальноосвітньої школи І-ІІІ ступенів №12</t>
  </si>
  <si>
    <t>коригування та експертиза проектно -кошторисної документації за проектом «Реконструкція невикористаних приміщень, розташованих на п’ятому поверсі будівлі за адресою: м. Дружківка, вул. Радченко (Машинобудівників), 34а, під гуртожиток сімейного типу для медперсоналу з числа ВПО»</t>
  </si>
  <si>
    <t>капітальний ремонт двох  туалетів Дружківської загальноосвітньої школи І- ІІ ступенів №8 Дружківської міської ради, розташованої за адресою: м. Дружківка, вул. Б. Хмельницького, 28</t>
  </si>
  <si>
    <t>будівництво спортивного майданчика для Дружківської загальноосвітньої школи І- ІІІ ступенів №6, розташованої за адресою: м. Дружківка, вул. Косарева, 7</t>
  </si>
  <si>
    <t>будівництво спортивного майданчика для Дружківської гімназії  "Інтелект", розташованої за адресою: м. Дружківка, вул. Космонавтів,16. Коригування.</t>
  </si>
  <si>
    <t xml:space="preserve">капітальний ремонт -встановлення пластикових вікон </t>
  </si>
  <si>
    <t xml:space="preserve">капітальний ремонт -встановлення вхідних дверей </t>
  </si>
  <si>
    <t>виготовлення проектно – кошторисної документації по об’єкту: «Нежитлова будівля (колишня дитяча поліклініка), яка розташована за адресою: вул. Індустріальна, 1, м. Дружківка»</t>
  </si>
  <si>
    <t xml:space="preserve">друга черга проектування по об’єкту «Благоустрій прилеглої території до будівлі за адресою: Донецька обл., м. Дружківка, вул. Машинобудівників,64».  </t>
  </si>
  <si>
    <t xml:space="preserve">придбання  автогідропідіймача ВИПО-28-01 МАЗ 4371N2 та іншої спеціалізованої техніки для КП "Спектр" </t>
  </si>
  <si>
    <t>Додаток 1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</si>
  <si>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</si>
  <si>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</si>
  <si>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</si>
  <si>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</si>
  <si>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</si>
  <si>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</si>
  <si>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</si>
  <si>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</si>
  <si>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</si>
  <si>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</si>
  <si>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</si>
  <si>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</si>
  <si>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</si>
  <si>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</si>
  <si>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</si>
  <si>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</si>
  <si>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</si>
  <si>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</si>
  <si>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</si>
  <si>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</si>
  <si>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</si>
  <si>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</si>
  <si>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</si>
  <si>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</si>
  <si>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</si>
  <si>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</si>
  <si>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</si>
  <si>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</si>
  <si>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</si>
  <si>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</si>
  <si>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</si>
  <si>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</si>
  <si>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</si>
  <si>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</si>
  <si>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</si>
  <si>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</si>
  <si>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</si>
  <si>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</si>
  <si>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</si>
  <si>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</si>
  <si>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</si>
  <si>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</si>
  <si>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</si>
  <si>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</si>
  <si>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</si>
  <si>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</si>
  <si>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</si>
  <si>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</si>
  <si>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</si>
  <si>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</si>
  <si>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</si>
  <si>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</si>
  <si>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 _____________№_____________</t>
  </si>
  <si>
    <t>Доходи міського бюджету Дружківської міської ради на 2019 рік</t>
  </si>
  <si>
    <t>Базова дотація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</si>
  <si>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</si>
  <si>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</si>
  <si>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Доходи міського бюджету Дружківської міської ради на 2019 рік підготовлено міським фінансовим управлінням Дружківської міської ради</t>
  </si>
  <si>
    <t>Начальник  управління                                                                                           І.В. ТРУШИНА</t>
  </si>
  <si>
    <t xml:space="preserve">субвенції з обласного бюджету за рахунок залишку коштів медичної субвенції, що утворився на початок бюджетного періоду (лікування хворих на цукровий та нецукровий діабет) </t>
  </si>
  <si>
    <t xml:space="preserve">субвенції з обласного бюджету на здійснення природоохоронних заходів </t>
  </si>
  <si>
    <t>субвенції з обласного 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</si>
  <si>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субвенції з обласного бюджету на на соціально – економічний розвиток території (на капітальний ремонт та відновлення ліфтового господарства)</t>
  </si>
  <si>
    <t>субвенції з обласного бюджету на здійснення переданих видатків у сфері охорони здоров'я за рахунок коштів медичної субвенції (лікування хворих на цукровий та нецукровий діабет)</t>
  </si>
  <si>
    <t>0617330</t>
  </si>
  <si>
    <t>7330</t>
  </si>
  <si>
    <t>Будівництво1 інших об`єктів комунальної власності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</si>
  <si>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</si>
  <si>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</si>
  <si>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</si>
  <si>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0813140</t>
  </si>
  <si>
    <t>1218330</t>
  </si>
  <si>
    <t>8330</t>
  </si>
  <si>
    <t>0540</t>
  </si>
  <si>
    <t>Інша діяльність у сфері екології та охорони природних ресурсів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</si>
  <si>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</si>
  <si>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 Виконавчий комітет Дружківської міської ради</t>
  </si>
  <si>
    <t xml:space="preserve"> Управління соціального захисту населення Дружківської міської ради</t>
  </si>
  <si>
    <t>Додаток 4</t>
  </si>
  <si>
    <t>від     ______________ №_______</t>
  </si>
  <si>
    <t>Міжбюджетні трансферти на 2019 рік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</si>
  <si>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</si>
  <si>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</si>
  <si>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</si>
  <si>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</si>
  <si>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</si>
  <si>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</si>
  <si>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</si>
  <si>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</si>
  <si>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</si>
  <si>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Обласний бюджет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</si>
  <si>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</si>
  <si>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</si>
  <si>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</si>
  <si>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обласний бюджет</t>
  </si>
  <si>
    <t>Костянтинівський районний бюджет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</si>
  <si>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</si>
  <si>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</si>
  <si>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</si>
  <si>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</si>
  <si>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ВСЬОГО</t>
  </si>
  <si>
    <t>Міжбюджетні трансферти, що передаються з міського бюджету м.Дружківка</t>
  </si>
  <si>
    <t>Інші субвенції (на утримання бюджетних установ, виконання заходів)</t>
  </si>
  <si>
    <t>селищний бюджет смт. Райське</t>
  </si>
  <si>
    <t>Інші субвенції (  (на утримання бюджетних установ, виконання заходів)</t>
  </si>
  <si>
    <t>селищний бюджет смт. Олексієво - Дружківка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</si>
  <si>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</si>
  <si>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Міський бюджет м.Покровськ</t>
  </si>
  <si>
    <t>Інші субвенції (на медичне обслуговування мешканців району в медичних закладах міста)</t>
  </si>
  <si>
    <t>Міський бюджет м.Краматорська</t>
  </si>
  <si>
    <t>Міжбюджетні трансферти на 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</si>
  <si>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              І.В. ТРУШИНА</t>
  </si>
  <si>
    <t>Інші субвенції з місцевого бюджету на соціально - еокномічний розвиток території (відновлення ліфтового господарства)</t>
  </si>
  <si>
    <t>1217366</t>
  </si>
  <si>
    <t>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</t>
  </si>
  <si>
    <t>Реконструкція (термомодернізація) гуртожитку по вул. Радченка(Машинобудівників), буд. 36, під гуртожиток сімейного типу, м. Дружківка Донецької області (коригування)</t>
  </si>
  <si>
    <t>придбання телевізору у рамках державної підтримки особам з особливими освітніми потребами у закладах дошкільної освіти  (видатки розвитку)</t>
  </si>
  <si>
    <t>придбання спортивного інвентарю для оснащення кабінетів інклюзивно – ресурсних центрів</t>
  </si>
  <si>
    <t>співфінансування капітального ремонту туалетів в загальноосвітній школі №7</t>
  </si>
  <si>
    <t>придбання комп'ютерної техніки для Управління Державної казначейської служби України у м. Дружківці Донецької області</t>
  </si>
  <si>
    <t>Субвенція з місцевого бюджету державному бюджету на виконання програм соціально-економічного розвитку регіонів (придбання комп'ютерної техніки для Управління Державної казначейської служби України у м. Дружківці Донецької області)</t>
  </si>
  <si>
    <t>Реалізація інших заходів щодо соціально - економічного розвитку територій</t>
  </si>
  <si>
    <t>Інженерно- геологічні вишукування та топогеодезична зйомка земельної ділянки щодо розробки проектно - кошторисної документації для реконструкції Палацу спорту, розташованого за адресою: вул. Соборна, 4</t>
  </si>
  <si>
    <t>капітальний ремонт підлоги актового залу Центру дитячої та юнацької творчості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</si>
  <si>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</si>
  <si>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</si>
  <si>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</si>
  <si>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</si>
  <si>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</si>
  <si>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</si>
  <si>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</si>
  <si>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</si>
  <si>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</si>
  <si>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</si>
  <si>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</si>
  <si>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</si>
  <si>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</si>
  <si>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</si>
  <si>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</si>
  <si>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</si>
  <si>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</si>
  <si>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</si>
  <si>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</si>
  <si>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</si>
  <si>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</si>
  <si>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</si>
  <si>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</si>
  <si>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</si>
  <si>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</si>
  <si>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</si>
  <si>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</si>
  <si>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</si>
  <si>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Разом доходів</t>
  </si>
  <si>
    <t>Загальне фінансування</t>
  </si>
  <si>
    <t>Фінансування за типом боргового зобов’язання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</si>
  <si>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</si>
  <si>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</si>
  <si>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0611170</t>
  </si>
  <si>
    <t>1170</t>
  </si>
  <si>
    <t>Забезпечення діяльності інклюзивно-ресурсних центрів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</si>
  <si>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</si>
  <si>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</si>
  <si>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</si>
  <si>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</si>
  <si>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</si>
  <si>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</si>
  <si>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</si>
  <si>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капітальний ремонт піддашка над центральним входом будівлі Дружківської загальноосвітньої школи І-ІІІ ступенів №12</t>
  </si>
  <si>
    <t>Інші субвенції ( субвенція  на реалізацію проекту громадського бюджету «Створення арт – алеї відпочинку в селищі Олексієво – Дружківка»)</t>
  </si>
  <si>
    <t>субвенція Олексієво – Дружківській селищній раді на реалізацію проекту громадського бюджету «Створення арт – алеї відпочинку в селищі Олексієво – Дружківка»</t>
  </si>
  <si>
    <t>Інші субвенції з місцевого бюджету на надання одноразової грошової допомоги на облаштування новостворених дитячих будинків сімейного типу, житло для яких придбано за рахунок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</si>
  <si>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</si>
  <si>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придбання послуг з доступу до Інтернету </t>
  </si>
  <si>
    <t xml:space="preserve">придбання системи огорожі </t>
  </si>
  <si>
    <t>придбання косарки</t>
  </si>
  <si>
    <t>технічне обстеження будівлі Палацу спорту, розташованого за адресою: вул. Соборна,4.</t>
  </si>
  <si>
    <t xml:space="preserve">співфінансування проекту на забезпечення якісної, сучасної та доступної освіти «Нова українська школа» -придбання сучасних меблів </t>
  </si>
  <si>
    <t xml:space="preserve">співфінансування проекту на забезпечення якісної, сучасної та доступної освіти «Нова українська школа» - придбання мультимедійного  та комп’ютерного обладнання  </t>
  </si>
  <si>
    <t>співфінансування проекту на забезпечення якісної, сучасної та доступної освіти «Нова українська школа» -придбання  дидактичних матеріалів</t>
  </si>
  <si>
    <t>придбання обладнання для відкриття інклюзивного класу з 01.09.2019 в загальноосвітній школі №7</t>
  </si>
  <si>
    <t>Будівництво  інших об`єктів комунальної власності</t>
  </si>
  <si>
    <t>придбання двох комп’ютерів та багатофункціонального пристрою для централізованої бухгалтерії</t>
  </si>
  <si>
    <t>капітальний ремонт мереж зовнішнього освітлення</t>
  </si>
  <si>
    <t>Іншісубвенції  (на співфінансування робіт з капітального ремонту автодороги по вул. Чайковського)</t>
  </si>
  <si>
    <t>Іншісубвенції  (співфінансування робіт з капітального ремонту будівлі "Берізка")</t>
  </si>
  <si>
    <t>Субвенція обласному бюджету на співфінансування робіт з капітального ремонту автодороги по вул.Чайковського</t>
  </si>
  <si>
    <t>Субвенція  обласному бюджету  на співфінансування робіт з капітального ремонту будівлі "Берізка"</t>
  </si>
  <si>
    <t>придбання тепловізора, анеметру та термогігометру</t>
  </si>
  <si>
    <t>придбання обладнання</t>
  </si>
  <si>
    <t>придбання двох телевізорів</t>
  </si>
  <si>
    <t>фінансова підтримка комунальному підприємству «Спектр» для придбання  мотокос</t>
  </si>
  <si>
    <t xml:space="preserve">проект на забезпечення якісної, сучасної та доступної освіти «Нова українська школа» - придбання дидактичних матеріалів, музичних інструментів </t>
  </si>
  <si>
    <t xml:space="preserve">проект на забезпечення якісної, сучасної та доступної освіти «Нова українська школа»- придбання сучасних меблів </t>
  </si>
  <si>
    <t xml:space="preserve">проект на забезпечення якісної, сучасної та доступної освіти «Нова українська школа» - придбання комп'ютерного обладнання, мультимедійного контенту </t>
  </si>
  <si>
    <t>Реконструкція невикористаних приміщень, розташованих на п’ятому поверсі будівлі  за адресою: м. Дружківка, вул. Радченка (Машинобудівників), 34а, під гуртожиток сімейного типу для медперсоналу з числа внутрішньо переміщених осіб. Коригування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</si>
  <si>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</si>
  <si>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</si>
  <si>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</si>
  <si>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</si>
  <si>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</si>
  <si>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</si>
  <si>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</si>
  <si>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</si>
  <si>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</si>
  <si>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</si>
  <si>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0116020</t>
  </si>
  <si>
    <t>1217691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</si>
  <si>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</si>
  <si>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</si>
  <si>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субвенції з місцевого бюджету (на оздоровлення дітей, які потребують особливої соціальної уваги та підтримки, та дітей, які виховуються в сім’ях з дітьми, відшкодування вартості якого здійснюються за рахунок коштів обласного бюджету)</t>
  </si>
  <si>
    <t>Інші субвенції з місцевого бюджету на виплату матеріальної допомоги постраждалим внаслідок Чорнобильської катастрофи</t>
  </si>
  <si>
    <t>корегування проекту та проходження комплексної експертизи по об'єкту "Будинок тимчасового помешкання по вул. Космонавтів,15 м. Дружківка-  термомодернізація, капітальний ремонт 5-го поверху для розміщення внутрішньо переміщених осіб"</t>
  </si>
  <si>
    <t>реконструкція системи теплопостачання, водовідведення, водопостачання та енергозбереження для устаткування  та підключення модульної міні -котельної для опалення будівлі Палацу спорту, розташованого за адресою: вул. Соборна,4 у м. Дружківка, Донецької обл.</t>
  </si>
  <si>
    <t>проведення часткових ремонтних робіт у підвалі нежитлового приміщення за адресою: вул.. Машинобудівників, 64, в якому розміщено Центр надання адміністративних послуг м. Дружківка</t>
  </si>
  <si>
    <t>капітальний ремонт – заміна віконних блоків будівлі корпусу №1 комунального некомерційного підприємства  «Центральна міська клінічна лікарня м. Дружківка», розташованої за адресою: вул. Короленко, 12 м. Дружківка»</t>
  </si>
  <si>
    <t>капітальний ремонт покрівлі павільйону  дошкільного навчального закладу №23</t>
  </si>
  <si>
    <t>придбання інтерактивної дошки на суму 22 000 грн. та відео- проектору на суму 11 000 грн</t>
  </si>
  <si>
    <t>придбання ноутбука для нової української школи та газонокосарки  для загальноосвітньої школи №6</t>
  </si>
  <si>
    <t xml:space="preserve">придбання обладнання, меблів, навчальних засобів для відкриття інклюзивного класу з 01.09.19 р. в ЗШ № 12 </t>
  </si>
  <si>
    <t>придбання обладнання, меблів, навчальних засобів для відкриття інклюзивного класу з 01.09.19 р. в НВК № 3</t>
  </si>
  <si>
    <t>капітальний ремонт віконних прорізів в будівлі методичного кабінету з метою енергозбереження, з нагоди 75-річного ювілею методичної служби міста та відкриття Сучасного освітнього методичного центру в рамках реалізації проекту Громадського бюджету участі «SOM hub»</t>
  </si>
  <si>
    <t>придбання штанги в зборі для змагань  з пауерліфтингу</t>
  </si>
  <si>
    <t xml:space="preserve"> від______________ №____________</t>
  </si>
  <si>
    <t>придбання необхідного обладнання для впровадження смарт – технологій, створення гуртка з робототехніки</t>
  </si>
  <si>
    <t>розробка проектно – кошторисної документації для встановлення системи блискавкозахисту на будівлі загальноосвітньої школи №17</t>
  </si>
  <si>
    <t>придбання насосного обладнання на  ПНС №6</t>
  </si>
  <si>
    <t>37 Міське фінансове управління Дружківської міської ради</t>
  </si>
  <si>
    <t>придбання зупиночних павільйонів</t>
  </si>
  <si>
    <t>придбання програмного модуля "Веб  реєстрація" системи для реєстрації відвідувачів через мережу інтернет при користуванні системою електронної черги</t>
  </si>
  <si>
    <t>придбання світлодіодних вивісок</t>
  </si>
  <si>
    <t>придбання пам’ятної стелі</t>
  </si>
  <si>
    <t>придбання побутового блок – контейнеру парку культури та відпочинку</t>
  </si>
  <si>
    <t xml:space="preserve">придбання комплекту з стоматологічної установки та 2 стільців лікаря-стоматолога для комунального некомерційного підприємства «Центральна міська клінічна лікарня» </t>
  </si>
  <si>
    <t>Додаток 6</t>
  </si>
  <si>
    <t>Розподіл витрат місцевого бюджету на реалізацію місцевих програм у 2019 році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</si>
  <si>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</si>
  <si>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</si>
  <si>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</si>
  <si>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</si>
  <si>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01 'Виконавчий комітет Дружківської міської ради</t>
  </si>
  <si>
    <t xml:space="preserve">Програма заохочення відзнаками Дружківської міської ради на 2019 рік </t>
  </si>
  <si>
    <t>19.12.2018 №7/52-36</t>
  </si>
  <si>
    <t>розділ 3.2. Програми соціального та економічного розвитку міста</t>
  </si>
  <si>
    <t>19.12.2018 №7/52-1</t>
  </si>
  <si>
    <t>розділ 3.1.11. Програми соціального та економічного розвитку міста</t>
  </si>
  <si>
    <t>06  Відділ освіти Дружківської міської ради</t>
  </si>
  <si>
    <t>розділ 3.1.17. Програми соціального та економічного розвитку міста</t>
  </si>
  <si>
    <t>розділ 3.1.2. Програми соціального та економічного розвитку міста</t>
  </si>
  <si>
    <t xml:space="preserve"> міська Програма розвитку масового футболу в м. Дружківка на 2017 – 2020 роки </t>
  </si>
  <si>
    <t>27.09.2017 №7/31-3</t>
  </si>
  <si>
    <t>міська цільова Програма "Громадський бюджет на 2018-2020 роки"</t>
  </si>
  <si>
    <t>22.12.2017 №7/37-20</t>
  </si>
  <si>
    <t>Програма національно - патріотичного виховання дітей та молоді міста Дружківка на 2017- 2020 роки</t>
  </si>
  <si>
    <t>01.03.2017 №7/22-5</t>
  </si>
  <si>
    <t xml:space="preserve">07 Міський відділ охорони здоров’я Дружківської міської ради </t>
  </si>
  <si>
    <t>розділ 3.1.18. Програми соціального та економічного розвитку міста</t>
  </si>
  <si>
    <t>08 Управління соціального захисту населення Дружківської міської ради</t>
  </si>
  <si>
    <t xml:space="preserve">розділу 3.2. Програми соціального та економічного розвитку м. Дружківка </t>
  </si>
  <si>
    <t>09.01.2018 №7/53-1</t>
  </si>
  <si>
    <t xml:space="preserve">розділ 3.1.14. Програми соціального та економічного розвитку м. Дружківка </t>
  </si>
  <si>
    <t>Програма про надання послуг з поховання учасників бойових дій та осіб з інвалідністю внаслідок війни у м.Дружківка на 2018 – 2019 рок</t>
  </si>
  <si>
    <t>26.09.2018 №7/48-35</t>
  </si>
  <si>
    <t xml:space="preserve">розділ 3.1.15. Програми соціального та економічного розвитку м. Дружківка </t>
  </si>
  <si>
    <t xml:space="preserve"> Програма розвитку фізичної культури та спорту в м. Дружківка на 2017 – 2021 роки</t>
  </si>
  <si>
    <t>23.12.2016 №7/19-4</t>
  </si>
  <si>
    <t xml:space="preserve">розділ 3.1.15. Програми соціального та економічного розвитку міста </t>
  </si>
  <si>
    <t>Програма соціального захисту інвалідів I - II груп по зору м. Дружківки на 2018 -2019роки</t>
  </si>
  <si>
    <t xml:space="preserve"> 07.12.2017 №7/36-6</t>
  </si>
  <si>
    <t>09 Служба у справах дітей Дружківської міської ради</t>
  </si>
  <si>
    <t>розділ 3.1.16.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</si>
  <si>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</si>
  <si>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 xml:space="preserve">розділ 3.1.20. Програми соціального та економічного розвитку міста </t>
  </si>
  <si>
    <t>міська Програма розвитку фізичної культури та спорту в м. Дружківка на 2017 – 2021 роки</t>
  </si>
  <si>
    <t>розділ 3.1.19. Програми соціального та економічного розвитку міста</t>
  </si>
  <si>
    <t>розділ 3.1.5. Програми соціального та економічного розвитку міста</t>
  </si>
  <si>
    <t xml:space="preserve">Міська Програма "Забезпечення житлом дітей - сиріт, дітей, позбавлених батьківського піклування, та осіб з їх числа на 2018-2020 роки" </t>
  </si>
  <si>
    <t>08.08.2018 №7/46-6</t>
  </si>
  <si>
    <t>розділ 3.1.24. Програми соціального та економічного розвитку міста</t>
  </si>
  <si>
    <t>розділ 3.1.22. Програми соціального та економічного розвитку міста</t>
  </si>
  <si>
    <t>розділ 3.1.14. Програми соціального та економічного розвитку міста</t>
  </si>
  <si>
    <t>розділ 3.1.15. Програми соціального та економічного розвитку міста</t>
  </si>
  <si>
    <t>розділ 3.1.27. Програми соціального та економічного розвитку міста</t>
  </si>
  <si>
    <t>Секретар  міської ради</t>
  </si>
  <si>
    <t>І.О.БУЧУК</t>
  </si>
  <si>
    <t>Розподіл витрат місцевого бюджету на реалізацію місцевих програм у 2019 році підготовлено міським фінансовим управлінням Дружківської міської ради</t>
  </si>
  <si>
    <t xml:space="preserve">Міська комплексна програма  підтримки учасників бойових дій, які брали участь в антитерористичній операції, у здійсненні заходів із забезпечення національної безпеки і оборони, відсічі і стримуванні збройної агресії Російської Федерації у Донецькій та Луганській областях, а також членів їхніх сімей на 2018-2019 роки </t>
  </si>
  <si>
    <t>25.04.2018 №7/43-10</t>
  </si>
  <si>
    <t>капітальний ремонт покрівлі(підшив) та водозливної системи будівлі управління соціального захисту населення Дружківської міської ради розташованої за адресою: м.Дружківка, вул. Машинобудівників,64</t>
  </si>
  <si>
    <t>придбання ксилофону</t>
  </si>
  <si>
    <t xml:space="preserve">Субвенція  обласному бюджету  на на співфінансування адресних виплат спортсменам та тренерам на території Донецької області для придбання житла </t>
  </si>
  <si>
    <t>Іншісубвенції  (співфінансування адресних виплат спортсменам та тренерам на території Донецької області для придбання житла )</t>
  </si>
  <si>
    <t>виготовлення проектно - кошторисної документації для проведення термосанації будівлі школи за адресою: вул. Соборна, 18 та вул. Рибіна,1</t>
  </si>
  <si>
    <t>капітальний ремонт спортивного міні майданчика для Дружківської загальноосвітньої школи І- ІІІ ступенів №7 Дружківської міської ради, розташованої за адресою: м. Дружківка, вул. Космонавтів,37</t>
  </si>
  <si>
    <t xml:space="preserve">придбання холодильника для комунального некомерційного підприємства «Центральна міська клінічна лікарня» </t>
  </si>
  <si>
    <t xml:space="preserve">придбання аналізатора для комунального некомерційного підприємства «Центральна міська клінічна лікарня» </t>
  </si>
  <si>
    <t xml:space="preserve">придбання двох комутаторів  для комунального некомерційного підприємства «Центральна міська клінічна лікарня» </t>
  </si>
  <si>
    <t xml:space="preserve">придбання  двох штук електричних водяних бань  комунального некомерційного підприємства «Центральна міська клінічна лікарня» </t>
  </si>
  <si>
    <t>коригування проектно-кошторисної документації проекту: «капітальний ремонт будівель комунального некомерційного підприємства «Центральна міська клінічна лікарня» : «Корпус №1», «Корпус №2», «Корпус №5» з благоустроєм території, розташованих за адресою: Донецька область м.Дружківка вул.Короленка,12»</t>
  </si>
  <si>
    <t xml:space="preserve">проведення капітального ремонту будівель комунального некомерційного підприємства «Центральна міська клінічна лікарня» : «Корпус №1», «Корпус №2», «Корпус №5» з благоустроєм території </t>
  </si>
  <si>
    <t xml:space="preserve">капітальний ремонт апарату рентгенологічного комунального некомерційного підприємства «Центральна міська клінічна лікарня» </t>
  </si>
  <si>
    <t>придбання комутатору для комунального некомерційного підприємства «Дружківська міська лікарня №2»</t>
  </si>
  <si>
    <t>придбання аквадистилятора Д4м  для клінічно-діагностична лабораторії для комунального некомерційного підприємства  «Дружківська міська лікарня №2»</t>
  </si>
  <si>
    <t>придбання пристрою для фотохімічної обробки рентгенівської плівки із сушкою УФОРП для комунального некомерційного підприємства  «Дружківська міська лікарня №2»</t>
  </si>
  <si>
    <t>придбання професійної пральної машини для комунального некомерційного підприємства  «Дружківська міська лікарня №2»</t>
  </si>
  <si>
    <t xml:space="preserve">придбання аквадистилятора електричного ДЄ-10 М для лабораторії   комунального некомерційного підприємства «Центральна міська клінічна лікарня» </t>
  </si>
  <si>
    <t>придбання 9 одиниць комп’ютерної техніки для загальноосвітньої школи №1</t>
  </si>
  <si>
    <t>Капітальний ремонт благоустрою загальноосвітньої школи І- ІІІ ступенів №17 Дружківської міської ради, розташованої за адресою: м. Дружківка, вул. Козацька, 86. Коригування.</t>
  </si>
  <si>
    <t>капітальний ремонт м*якої покрівлі  навчально- виховного комплексу №3</t>
  </si>
  <si>
    <t xml:space="preserve"> Субвенція з обласного бюджету на здійснення переданих видатків у сфері охорони здоров*я за рахунок  коштів медичної субвенції (для медичного обслуговування внутрішньо- переміщених осіб)</t>
  </si>
  <si>
    <t xml:space="preserve">придбання комп*ютерного обладнання </t>
  </si>
  <si>
    <t>придбання комп’ютера для загальноосвітньої школи №12</t>
  </si>
  <si>
    <t>Інші субвенції з місцевого бюджету ( на надання матеріальної допомоги особам з інвалідністю внаслідок війни з числа учасників антитерористичної операції  та членам сімей загиблих учасників антитерористичної операції)</t>
  </si>
  <si>
    <t>капітальний ремонт  туалетів І поверху позашкільного навчального закладу «Центр дитячої та юнацької творчості Дружківської міської ради Донецької області»</t>
  </si>
  <si>
    <t>капітальний ремонт з  тепловою ізоляцією горища будівлі управління, розташованої за адресою:  вул. Машинобудівників,64 м. Дружківка</t>
  </si>
  <si>
    <t>капітальний ремонт (технічне переоснащення) внутрішньої системи опалення Палацу спорту по вул. Соборна м. Дружківка</t>
  </si>
  <si>
    <t>виконання технічного обстеження об’єкту окремих елементів стадіону по вул. Соборна, 4  м. Дружківка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</si>
  <si>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</si>
  <si>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житлом дітей – сиріт, дітей, позбавлених батьківського піклування, осіб з їх числа</t>
  </si>
  <si>
    <t>проведення капітального ремонту приміщення гаражу пожежного депо 45 Державної пожежно – рятувальної частини Головного управління Державної служби надзвичайних ситуацій України в Донецькій області</t>
  </si>
  <si>
    <t>Субвенція з місцевого бюджету державному бюджету на виконання програм соціально-економічного розвитку регіонів (проведення капітального ремонту приміщення гаражу пожежного депо 45 Державної пожежно – рятувальної частини Головного управління Державної служби надзвичайних ситуацій України в Донецькій області)</t>
  </si>
  <si>
    <t>розділ 3.1.23. Програми соціального та економічного розвитку міста</t>
  </si>
  <si>
    <t>придбання електричної сковорідки промислової СЕМ -0,2 для дошкільного навчального закладу №23</t>
  </si>
  <si>
    <t>придбання пральної машинки та холодильної шафи для дошкільного навчального закладу №2</t>
  </si>
  <si>
    <t>коригування  проектно – кошторисної документації  по Капітальному ремонту будівлі Дружківського дитячого навчального закладу "Берізка", розташованого за адресою: вул. Рибіна, 2</t>
  </si>
  <si>
    <t>проведення експертизи робочого проекту "Капітальний ремонт будівлі дошкільного навчального закладу ясла-садок комбінованого типу № 34 "Дельфін" Дружківської міської ради Донецької області (з використанням заходів термомодернізації), розташованого за адресою: м. Дружківка, вул. Енгельса, 82-а".</t>
  </si>
  <si>
    <t>капітальний ремонт приміщення за адресою: м. Дружківка, вул. Кошового О., 6 А  Дружківського відділення поліції Краматорського відділу поліції Головного управління національної поліції в Донецькій області</t>
  </si>
  <si>
    <t>співфінансування придбання автотранспорту для головного відділу у м. Краматорськ Головного управління Служби безпеки України в Донецькій та Луганській областях</t>
  </si>
  <si>
    <t>Субвенція з місцевого бюджету державному бюджету на виконання програм соціально-економічного розвитку регіонів (співфінансування придбання автотранспорту для головного відділу у м. Краматорськ Головного управління Служби безпеки України в Донецькій та Луганській областях)</t>
  </si>
  <si>
    <t>Субвенція з місцевого бюджету державному бюджету на виконання програм соціально-економічного розвитку регіонів (капітальний ремонт приміщення за адресою: м. Дружківка, вул. Кошового О., 6 А  Дружківського відділення поліції Краматорського відділу поліції Головного управління національної поліції в Донецькій області)</t>
  </si>
  <si>
    <r>
      <t>придбання комп</t>
    </r>
    <r>
      <rPr>
        <sz val="14"/>
        <rFont val="Calibri"/>
        <family val="2"/>
      </rPr>
      <t>҆</t>
    </r>
    <r>
      <rPr>
        <sz val="14"/>
        <rFont val="Times New Roman"/>
        <family val="1"/>
      </rPr>
      <t>ютерної техніки  для комунального некомерційного підприємства  «Дружківська міська лікарня №2»</t>
    </r>
  </si>
  <si>
    <r>
      <t>придбання комп</t>
    </r>
    <r>
      <rPr>
        <sz val="14"/>
        <rFont val="Calibri"/>
        <family val="2"/>
      </rPr>
      <t>҆</t>
    </r>
    <r>
      <rPr>
        <sz val="14"/>
        <rFont val="Times New Roman"/>
        <family val="1"/>
      </rPr>
      <t xml:space="preserve">ютерної техніки  для комунального некомерційного підприємства «Центральна міська клінічна лікарня» </t>
    </r>
  </si>
  <si>
    <t>реконструкція частини будівлі комунального некомерційного підприємства «Центральна міська клінічна лікарня»  під ліфтовий вузол за адресою: вул. Короленка, 12,  м. Дружківка Донецької області.</t>
  </si>
  <si>
    <t>поповнення статутного капіталу комунального підприємства «Муніципальна варта» для  придбання монітору</t>
  </si>
  <si>
    <t>придбання двох ноутбуків та мультимедійного проектору для загальноосвітньої школи №9</t>
  </si>
  <si>
    <t>придбання комп’ютерної техніки та комплекту меблів для гімназії "Інтелект"</t>
  </si>
  <si>
    <t>придбання котла для  навчально- виховного комплексу №4</t>
  </si>
  <si>
    <t xml:space="preserve">придбання комп’ютерної техніки </t>
  </si>
  <si>
    <t>придбання 3 бензинових газонокосарок</t>
  </si>
  <si>
    <t>придбання вітрин</t>
  </si>
  <si>
    <t>придбання двох системних блоків та телевізору</t>
  </si>
  <si>
    <t>придбання  медичного обладнання (аналізатор, центрифуга, аквадистилятор, паровий стерилізатор) для комунального некомерційного підприємства  «Дружківська міська лікарня №2»</t>
  </si>
  <si>
    <t>Туристичний збір </t>
  </si>
  <si>
    <t>Туристичний збір, сплачений фізичними особами </t>
  </si>
  <si>
    <t xml:space="preserve">          І.О.БУЧУК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</si>
  <si>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</si>
  <si>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</si>
  <si>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</si>
  <si>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</si>
  <si>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</si>
  <si>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</si>
  <si>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</si>
  <si>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</si>
  <si>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</si>
  <si>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</si>
  <si>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розробка проектно - кошторисної документації об’єкта «Капітальний ремонт (термомодернізація) будівлі Дружківської міської ради, розташованої за адресою: вул. Соборна, 16» та її експертиза</t>
  </si>
  <si>
    <t>придбання ноутбука для гімназії "Інтелект"</t>
  </si>
  <si>
    <t>виготовлення проектно – кошторисної документації для реконструкції Палацу спорту, розташованого за адресою: вул. Соборна, 4 та її експертиза</t>
  </si>
  <si>
    <t>придбання холодильного обладнання для дошкільного навчального закладу №35</t>
  </si>
  <si>
    <t>придбання ноутбука для навчально- виховного комплексу №3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</si>
</sst>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  <numFmt numFmtId="213" formatCode="#,##0.000"/>
    <numFmt numFmtId="214" formatCode="_-* #,##0_г_р_н_._-;\-* #,##0_г_р_н_._-;_-* &quot;-&quot;??_г_р_н_._-;_-@_-"/>
    <numFmt numFmtId="215" formatCode="_-* #,##0.0\ _₽_-;\-* #,##0.0\ _₽_-;_-* &quot;-&quot;?\ _₽_-;_-@_-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Calibri"/>
      <family val="2"/>
    </font>
    <font>
      <b/>
      <i/>
      <sz val="10"/>
      <name val="Arial Cyr"/>
      <family val="0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>
      <alignment vertical="top"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5" fillId="0" borderId="0" xfId="0" applyFont="1" applyAlignment="1">
      <alignment horizontal="left"/>
    </xf>
    <xf numFmtId="0" fontId="6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5" fillId="0" borderId="10" xfId="81" applyFont="1" applyBorder="1" applyAlignment="1">
      <alignment horizontal="center" vertical="center" wrapText="1"/>
      <protection/>
    </xf>
    <xf numFmtId="0" fontId="67" fillId="0" borderId="10" xfId="81" applyFont="1" applyBorder="1" applyAlignment="1">
      <alignment horizontal="center" vertical="center" wrapText="1"/>
      <protection/>
    </xf>
    <xf numFmtId="0" fontId="11" fillId="0" borderId="0" xfId="83" applyFont="1">
      <alignment/>
      <protection/>
    </xf>
    <xf numFmtId="0" fontId="11" fillId="0" borderId="0" xfId="83" applyFont="1" applyAlignment="1">
      <alignment horizontal="right"/>
      <protection/>
    </xf>
    <xf numFmtId="0" fontId="65" fillId="0" borderId="10" xfId="81" applyFont="1" applyBorder="1" applyAlignment="1" quotePrefix="1">
      <alignment horizontal="center" vertical="center" wrapText="1"/>
      <protection/>
    </xf>
    <xf numFmtId="2" fontId="65" fillId="0" borderId="10" xfId="81" applyNumberFormat="1" applyFont="1" applyBorder="1" applyAlignment="1">
      <alignment horizontal="center" vertical="center" wrapText="1"/>
      <protection/>
    </xf>
    <xf numFmtId="2" fontId="65" fillId="0" borderId="10" xfId="81" applyNumberFormat="1" applyFont="1" applyBorder="1" applyAlignment="1" quotePrefix="1">
      <alignment horizontal="center" vertical="center" wrapText="1"/>
      <protection/>
    </xf>
    <xf numFmtId="2" fontId="65" fillId="33" borderId="10" xfId="81" applyNumberFormat="1" applyFont="1" applyFill="1" applyBorder="1" applyAlignment="1">
      <alignment horizontal="center" vertical="center" wrapText="1"/>
      <protection/>
    </xf>
    <xf numFmtId="0" fontId="65" fillId="33" borderId="10" xfId="81" applyFont="1" applyFill="1" applyBorder="1" applyAlignment="1">
      <alignment horizontal="center" vertical="center" wrapText="1"/>
      <protection/>
    </xf>
    <xf numFmtId="0" fontId="65" fillId="33" borderId="10" xfId="81" applyFont="1" applyFill="1" applyBorder="1" applyAlignment="1" quotePrefix="1">
      <alignment horizontal="center" vertical="center" wrapText="1"/>
      <protection/>
    </xf>
    <xf numFmtId="2" fontId="65" fillId="33" borderId="1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3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0" borderId="0" xfId="77" applyFont="1">
      <alignment/>
      <protection/>
    </xf>
    <xf numFmtId="0" fontId="11" fillId="0" borderId="0" xfId="77" applyFont="1" applyAlignment="1">
      <alignment horizontal="right"/>
      <protection/>
    </xf>
    <xf numFmtId="0" fontId="67" fillId="0" borderId="10" xfId="60" applyFont="1" applyBorder="1" applyAlignment="1">
      <alignment horizontal="center" vertical="center" wrapText="1"/>
      <protection/>
    </xf>
    <xf numFmtId="0" fontId="67" fillId="33" borderId="10" xfId="60" applyFont="1" applyFill="1" applyBorder="1" applyAlignment="1">
      <alignment horizontal="center" vertical="center" wrapText="1"/>
      <protection/>
    </xf>
    <xf numFmtId="0" fontId="65" fillId="0" borderId="10" xfId="81" applyFont="1" applyBorder="1" applyAlignment="1">
      <alignment horizontal="center" vertical="center"/>
      <protection/>
    </xf>
    <xf numFmtId="0" fontId="67" fillId="0" borderId="10" xfId="8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7" fillId="0" borderId="10" xfId="81" applyFont="1" applyBorder="1" applyAlignment="1" quotePrefix="1">
      <alignment horizontal="center" vertical="center" wrapText="1"/>
      <protection/>
    </xf>
    <xf numFmtId="2" fontId="67" fillId="0" borderId="10" xfId="81" applyNumberFormat="1" applyFont="1" applyBorder="1" applyAlignment="1" quotePrefix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8" fillId="0" borderId="10" xfId="81" applyFont="1" applyBorder="1" applyAlignment="1">
      <alignment horizontal="center" vertical="center" wrapText="1"/>
      <protection/>
    </xf>
    <xf numFmtId="0" fontId="69" fillId="0" borderId="10" xfId="81" applyFont="1" applyBorder="1" applyAlignment="1">
      <alignment horizontal="center" vertical="center" wrapText="1"/>
      <protection/>
    </xf>
    <xf numFmtId="0" fontId="69" fillId="0" borderId="0" xfId="81" applyFont="1" applyAlignment="1">
      <alignment horizontal="center"/>
      <protection/>
    </xf>
    <xf numFmtId="0" fontId="3" fillId="0" borderId="0" xfId="0" applyFont="1" applyAlignment="1">
      <alignment horizontal="left" vertical="top"/>
    </xf>
    <xf numFmtId="0" fontId="66" fillId="0" borderId="0" xfId="0" applyFont="1" applyAlignment="1">
      <alignment horizontal="left" vertical="top"/>
    </xf>
    <xf numFmtId="0" fontId="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5" fontId="6" fillId="0" borderId="10" xfId="98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75" fontId="18" fillId="0" borderId="13" xfId="98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5" fontId="5" fillId="0" borderId="13" xfId="98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5" fontId="5" fillId="0" borderId="10" xfId="98" applyFont="1" applyBorder="1" applyAlignment="1">
      <alignment horizontal="center" vertical="center" wrapText="1"/>
    </xf>
    <xf numFmtId="2" fontId="68" fillId="0" borderId="10" xfId="81" applyNumberFormat="1" applyFont="1" applyBorder="1" applyAlignment="1" quotePrefix="1">
      <alignment horizontal="center" vertical="center" wrapText="1"/>
      <protection/>
    </xf>
    <xf numFmtId="175" fontId="6" fillId="0" borderId="10" xfId="98" applyFont="1" applyBorder="1" applyAlignment="1" quotePrefix="1">
      <alignment horizontal="center" vertical="center" wrapText="1"/>
    </xf>
    <xf numFmtId="175" fontId="18" fillId="0" borderId="10" xfId="98" applyFont="1" applyBorder="1" applyAlignment="1">
      <alignment horizontal="center" vertical="center" wrapText="1"/>
    </xf>
    <xf numFmtId="175" fontId="5" fillId="34" borderId="10" xfId="98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49" fontId="69" fillId="0" borderId="10" xfId="81" applyNumberFormat="1" applyFont="1" applyBorder="1" applyAlignment="1">
      <alignment horizontal="center" vertical="center" wrapText="1"/>
      <protection/>
    </xf>
    <xf numFmtId="175" fontId="19" fillId="0" borderId="10" xfId="98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8" fillId="0" borderId="10" xfId="81" applyFont="1" applyBorder="1" applyAlignment="1" quotePrefix="1">
      <alignment horizontal="center" vertical="center" wrapText="1"/>
      <protection/>
    </xf>
    <xf numFmtId="211" fontId="6" fillId="0" borderId="10" xfId="50" applyNumberFormat="1" applyFont="1" applyBorder="1" applyAlignment="1">
      <alignment horizontal="center" vertical="center" wrapText="1"/>
      <protection/>
    </xf>
    <xf numFmtId="175" fontId="20" fillId="0" borderId="10" xfId="98" applyFont="1" applyBorder="1" applyAlignment="1">
      <alignment horizontal="center" vertical="center" wrapText="1"/>
    </xf>
    <xf numFmtId="175" fontId="21" fillId="0" borderId="10" xfId="98" applyFont="1" applyBorder="1" applyAlignment="1">
      <alignment horizontal="center" vertical="center" wrapText="1"/>
    </xf>
    <xf numFmtId="211" fontId="5" fillId="0" borderId="10" xfId="50" applyNumberFormat="1" applyFont="1" applyBorder="1" applyAlignment="1">
      <alignment horizontal="center" vertical="center" wrapText="1"/>
      <protection/>
    </xf>
    <xf numFmtId="175" fontId="22" fillId="0" borderId="10" xfId="98" applyFont="1" applyBorder="1" applyAlignment="1">
      <alignment horizontal="center" vertical="center" wrapText="1"/>
    </xf>
    <xf numFmtId="211" fontId="5" fillId="0" borderId="15" xfId="50" applyNumberFormat="1" applyFont="1" applyBorder="1" applyAlignment="1">
      <alignment horizontal="center" vertical="center" wrapText="1"/>
      <protection/>
    </xf>
    <xf numFmtId="175" fontId="21" fillId="0" borderId="15" xfId="98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5" fontId="6" fillId="0" borderId="15" xfId="98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11" fontId="5" fillId="0" borderId="11" xfId="50" applyNumberFormat="1" applyFont="1" applyBorder="1" applyAlignment="1">
      <alignment horizontal="center" vertical="center" wrapText="1"/>
      <protection/>
    </xf>
    <xf numFmtId="211" fontId="5" fillId="0" borderId="16" xfId="50" applyNumberFormat="1" applyFont="1" applyBorder="1" applyAlignment="1">
      <alignment horizontal="center" vertical="center" wrapText="1"/>
      <protection/>
    </xf>
    <xf numFmtId="175" fontId="20" fillId="0" borderId="10" xfId="98" applyFont="1" applyBorder="1" applyAlignment="1">
      <alignment horizontal="center" vertical="center"/>
    </xf>
    <xf numFmtId="201" fontId="5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9" fillId="0" borderId="0" xfId="81" applyFont="1" applyAlignment="1">
      <alignment horizontal="left"/>
      <protection/>
    </xf>
    <xf numFmtId="0" fontId="3" fillId="35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/>
    </xf>
    <xf numFmtId="20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5" fontId="3" fillId="0" borderId="10" xfId="98" applyFont="1" applyBorder="1" applyAlignment="1">
      <alignment horizontal="center" vertical="center"/>
    </xf>
    <xf numFmtId="211" fontId="3" fillId="0" borderId="10" xfId="0" applyNumberFormat="1" applyFont="1" applyBorder="1" applyAlignment="1">
      <alignment horizontal="center" vertical="center" wrapText="1"/>
    </xf>
    <xf numFmtId="175" fontId="67" fillId="0" borderId="10" xfId="98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12" fontId="3" fillId="35" borderId="10" xfId="98" applyNumberFormat="1" applyFont="1" applyFill="1" applyBorder="1" applyAlignment="1">
      <alignment horizontal="center" vertical="center" wrapText="1"/>
    </xf>
    <xf numFmtId="212" fontId="3" fillId="0" borderId="10" xfId="98" applyNumberFormat="1" applyFont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211" fontId="22" fillId="0" borderId="10" xfId="50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9" fillId="0" borderId="10" xfId="81" applyFont="1" applyBorder="1" applyAlignment="1" quotePrefix="1">
      <alignment horizontal="center" vertical="center" wrapText="1"/>
      <protection/>
    </xf>
    <xf numFmtId="2" fontId="69" fillId="0" borderId="10" xfId="81" applyNumberFormat="1" applyFont="1" applyBorder="1" applyAlignment="1" quotePrefix="1">
      <alignment horizontal="center" vertical="center" wrapText="1"/>
      <protection/>
    </xf>
    <xf numFmtId="175" fontId="22" fillId="0" borderId="15" xfId="98" applyFont="1" applyBorder="1" applyAlignment="1">
      <alignment horizontal="center" vertical="center" wrapText="1"/>
    </xf>
    <xf numFmtId="0" fontId="65" fillId="33" borderId="10" xfId="81" applyFont="1" applyFill="1" applyBorder="1" applyAlignment="1">
      <alignment horizontal="center" vertical="center"/>
      <protection/>
    </xf>
    <xf numFmtId="175" fontId="67" fillId="0" borderId="10" xfId="96" applyFont="1" applyBorder="1" applyAlignment="1">
      <alignment horizontal="center" vertical="center"/>
    </xf>
    <xf numFmtId="0" fontId="65" fillId="34" borderId="0" xfId="81" applyFont="1" applyFill="1" applyBorder="1" applyAlignment="1">
      <alignment horizontal="center" vertical="center" wrapText="1"/>
      <protection/>
    </xf>
    <xf numFmtId="0" fontId="65" fillId="34" borderId="0" xfId="81" applyFont="1" applyFill="1" applyBorder="1" applyAlignment="1" quotePrefix="1">
      <alignment horizontal="center" vertical="center" wrapText="1"/>
      <protection/>
    </xf>
    <xf numFmtId="2" fontId="65" fillId="34" borderId="0" xfId="81" applyNumberFormat="1" applyFont="1" applyFill="1" applyBorder="1" applyAlignment="1">
      <alignment horizontal="center" vertical="center" wrapText="1"/>
      <protection/>
    </xf>
    <xf numFmtId="2" fontId="65" fillId="34" borderId="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69" fillId="0" borderId="15" xfId="81" applyFont="1" applyBorder="1" applyAlignment="1" quotePrefix="1">
      <alignment horizontal="center" vertical="center" wrapText="1"/>
      <protection/>
    </xf>
    <xf numFmtId="2" fontId="69" fillId="0" borderId="15" xfId="81" applyNumberFormat="1" applyFont="1" applyBorder="1" applyAlignment="1" quotePrefix="1">
      <alignment horizontal="center" vertical="center" wrapText="1"/>
      <protection/>
    </xf>
    <xf numFmtId="0" fontId="65" fillId="0" borderId="0" xfId="0" applyFont="1" applyAlignment="1">
      <alignment horizontal="center" vertical="center"/>
    </xf>
    <xf numFmtId="0" fontId="67" fillId="0" borderId="10" xfId="85" applyFont="1" applyBorder="1" applyAlignment="1">
      <alignment horizontal="center" vertical="center" wrapText="1"/>
      <protection/>
    </xf>
    <xf numFmtId="0" fontId="67" fillId="33" borderId="10" xfId="8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0" fillId="34" borderId="0" xfId="81" applyFont="1" applyFill="1" applyBorder="1" applyAlignment="1">
      <alignment horizontal="center" vertical="center"/>
      <protection/>
    </xf>
    <xf numFmtId="0" fontId="70" fillId="34" borderId="0" xfId="81" applyFont="1" applyFill="1" applyBorder="1" applyAlignment="1">
      <alignment vertical="center" wrapText="1"/>
      <protection/>
    </xf>
    <xf numFmtId="2" fontId="70" fillId="34" borderId="0" xfId="81" applyNumberFormat="1" applyFont="1" applyFill="1" applyBorder="1" applyAlignment="1">
      <alignment vertical="center"/>
      <protection/>
    </xf>
    <xf numFmtId="4" fontId="67" fillId="0" borderId="10" xfId="81" applyNumberFormat="1" applyFont="1" applyBorder="1" applyAlignment="1">
      <alignment horizontal="center" vertical="center" wrapText="1"/>
      <protection/>
    </xf>
    <xf numFmtId="4" fontId="67" fillId="33" borderId="10" xfId="81" applyNumberFormat="1" applyFont="1" applyFill="1" applyBorder="1" applyAlignment="1">
      <alignment horizontal="center" vertical="center"/>
      <protection/>
    </xf>
    <xf numFmtId="4" fontId="67" fillId="33" borderId="10" xfId="81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" fontId="67" fillId="0" borderId="10" xfId="81" applyNumberFormat="1" applyFont="1" applyBorder="1" applyAlignment="1">
      <alignment horizontal="center" vertical="center"/>
      <protection/>
    </xf>
    <xf numFmtId="175" fontId="67" fillId="33" borderId="10" xfId="96" applyFont="1" applyFill="1" applyBorder="1" applyAlignment="1">
      <alignment horizontal="center" vertical="center"/>
    </xf>
    <xf numFmtId="2" fontId="67" fillId="0" borderId="15" xfId="81" applyNumberFormat="1" applyFont="1" applyBorder="1" applyAlignment="1" quotePrefix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67" fillId="0" borderId="15" xfId="81" applyFont="1" applyBorder="1" applyAlignment="1" quotePrefix="1">
      <alignment horizontal="center" vertical="center" wrapText="1"/>
      <protection/>
    </xf>
    <xf numFmtId="201" fontId="3" fillId="0" borderId="0" xfId="0" applyNumberFormat="1" applyFont="1" applyAlignment="1">
      <alignment horizontal="left"/>
    </xf>
    <xf numFmtId="175" fontId="5" fillId="0" borderId="15" xfId="98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 vertical="center" wrapText="1"/>
    </xf>
    <xf numFmtId="0" fontId="67" fillId="34" borderId="10" xfId="81" applyFont="1" applyFill="1" applyBorder="1" applyAlignment="1" quotePrefix="1">
      <alignment horizontal="center" vertical="center" wrapText="1"/>
      <protection/>
    </xf>
    <xf numFmtId="2" fontId="67" fillId="34" borderId="10" xfId="81" applyNumberFormat="1" applyFont="1" applyFill="1" applyBorder="1" applyAlignment="1" quotePrefix="1">
      <alignment horizontal="center" vertical="center" wrapText="1"/>
      <protection/>
    </xf>
    <xf numFmtId="0" fontId="5" fillId="34" borderId="0" xfId="0" applyFont="1" applyFill="1" applyAlignment="1">
      <alignment/>
    </xf>
    <xf numFmtId="49" fontId="67" fillId="0" borderId="10" xfId="81" applyNumberFormat="1" applyFont="1" applyBorder="1" applyAlignment="1" quotePrefix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2" fontId="14" fillId="34" borderId="10" xfId="83" applyNumberFormat="1" applyFont="1" applyFill="1" applyBorder="1" applyAlignment="1" quotePrefix="1">
      <alignment horizontal="center" vertical="center" wrapText="1"/>
      <protection/>
    </xf>
    <xf numFmtId="49" fontId="14" fillId="34" borderId="10" xfId="83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67" fillId="0" borderId="0" xfId="81" applyFont="1" applyAlignment="1">
      <alignment horizontal="left"/>
      <protection/>
    </xf>
    <xf numFmtId="0" fontId="67" fillId="0" borderId="0" xfId="81" applyFont="1" applyAlignment="1">
      <alignment horizontal="center"/>
      <protection/>
    </xf>
    <xf numFmtId="2" fontId="67" fillId="33" borderId="10" xfId="81" applyNumberFormat="1" applyFont="1" applyFill="1" applyBorder="1" applyAlignment="1">
      <alignment horizontal="center" vertical="center" wrapText="1"/>
      <protection/>
    </xf>
    <xf numFmtId="2" fontId="67" fillId="0" borderId="10" xfId="81" applyNumberFormat="1" applyFont="1" applyBorder="1" applyAlignment="1">
      <alignment horizontal="center" vertical="center" wrapText="1"/>
      <protection/>
    </xf>
    <xf numFmtId="0" fontId="69" fillId="34" borderId="14" xfId="0" applyFont="1" applyFill="1" applyBorder="1" applyAlignment="1">
      <alignment horizontal="center" vertical="center" wrapText="1"/>
    </xf>
    <xf numFmtId="0" fontId="67" fillId="0" borderId="10" xfId="81" applyNumberFormat="1" applyFont="1" applyBorder="1" applyAlignment="1" quotePrefix="1">
      <alignment horizontal="center" vertical="center" wrapText="1"/>
      <protection/>
    </xf>
    <xf numFmtId="0" fontId="69" fillId="0" borderId="10" xfId="81" applyFont="1" applyBorder="1" applyAlignment="1" quotePrefix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175" fontId="25" fillId="0" borderId="10" xfId="98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2" fontId="65" fillId="34" borderId="0" xfId="81" applyNumberFormat="1" applyFont="1" applyFill="1" applyBorder="1" applyAlignment="1">
      <alignment vertical="center"/>
      <protection/>
    </xf>
    <xf numFmtId="0" fontId="67" fillId="0" borderId="0" xfId="81" applyFont="1">
      <alignment/>
      <protection/>
    </xf>
    <xf numFmtId="0" fontId="65" fillId="34" borderId="10" xfId="81" applyFont="1" applyFill="1" applyBorder="1" applyAlignment="1">
      <alignment horizontal="center" vertical="center" wrapText="1"/>
      <protection/>
    </xf>
    <xf numFmtId="0" fontId="67" fillId="34" borderId="10" xfId="8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175" fontId="5" fillId="34" borderId="15" xfId="98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65" fillId="33" borderId="10" xfId="81" applyNumberFormat="1" applyFont="1" applyFill="1" applyBorder="1" applyAlignment="1">
      <alignment horizontal="center" vertical="center"/>
      <protection/>
    </xf>
    <xf numFmtId="2" fontId="65" fillId="0" borderId="10" xfId="81" applyNumberFormat="1" applyFont="1" applyBorder="1" applyAlignment="1">
      <alignment horizontal="center" vertical="center"/>
      <protection/>
    </xf>
    <xf numFmtId="2" fontId="67" fillId="33" borderId="10" xfId="81" applyNumberFormat="1" applyFont="1" applyFill="1" applyBorder="1" applyAlignment="1">
      <alignment horizontal="center" vertical="center"/>
      <protection/>
    </xf>
    <xf numFmtId="2" fontId="67" fillId="0" borderId="10" xfId="81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8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67" fillId="33" borderId="15" xfId="60" applyFont="1" applyFill="1" applyBorder="1" applyAlignment="1">
      <alignment horizontal="center" vertical="center" wrapText="1"/>
      <protection/>
    </xf>
    <xf numFmtId="0" fontId="67" fillId="33" borderId="18" xfId="60" applyFont="1" applyFill="1" applyBorder="1" applyAlignment="1">
      <alignment horizontal="center" vertical="center" wrapText="1"/>
      <protection/>
    </xf>
    <xf numFmtId="0" fontId="67" fillId="33" borderId="13" xfId="60" applyFont="1" applyFill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7" fillId="0" borderId="11" xfId="60" applyFont="1" applyBorder="1" applyAlignment="1">
      <alignment horizontal="center" vertical="center" wrapText="1"/>
      <protection/>
    </xf>
    <xf numFmtId="4" fontId="67" fillId="0" borderId="19" xfId="81" applyNumberFormat="1" applyFont="1" applyBorder="1" applyAlignment="1">
      <alignment horizontal="center" vertical="center"/>
      <protection/>
    </xf>
    <xf numFmtId="4" fontId="67" fillId="0" borderId="20" xfId="81" applyNumberFormat="1" applyFont="1" applyBorder="1" applyAlignment="1">
      <alignment horizontal="center" vertical="center"/>
      <protection/>
    </xf>
    <xf numFmtId="4" fontId="67" fillId="0" borderId="11" xfId="81" applyNumberFormat="1" applyFont="1" applyBorder="1" applyAlignment="1">
      <alignment horizontal="center" vertical="center"/>
      <protection/>
    </xf>
    <xf numFmtId="0" fontId="67" fillId="0" borderId="10" xfId="85" applyFont="1" applyBorder="1" applyAlignment="1">
      <alignment horizontal="center" vertical="center" wrapText="1"/>
      <protection/>
    </xf>
    <xf numFmtId="0" fontId="67" fillId="33" borderId="10" xfId="85" applyFont="1" applyFill="1" applyBorder="1" applyAlignment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83" applyFont="1" applyAlignment="1">
      <alignment horizontal="center"/>
      <protection/>
    </xf>
    <xf numFmtId="0" fontId="11" fillId="0" borderId="0" xfId="83" applyFont="1" applyAlignment="1">
      <alignment horizont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02" fontId="3" fillId="0" borderId="10" xfId="0" applyNumberFormat="1" applyFont="1" applyBorder="1" applyAlignment="1">
      <alignment horizontal="center" vertical="center"/>
    </xf>
    <xf numFmtId="2" fontId="69" fillId="0" borderId="15" xfId="81" applyNumberFormat="1" applyFont="1" applyBorder="1" applyAlignment="1" quotePrefix="1">
      <alignment horizontal="center" vertical="center" wrapText="1"/>
      <protection/>
    </xf>
    <xf numFmtId="2" fontId="69" fillId="0" borderId="18" xfId="81" applyNumberFormat="1" applyFont="1" applyBorder="1" applyAlignment="1" quotePrefix="1">
      <alignment horizontal="center" vertical="center" wrapText="1"/>
      <protection/>
    </xf>
    <xf numFmtId="2" fontId="69" fillId="0" borderId="13" xfId="81" applyNumberFormat="1" applyFont="1" applyBorder="1" applyAlignment="1" quotePrefix="1">
      <alignment horizontal="center" vertical="center" wrapText="1"/>
      <protection/>
    </xf>
    <xf numFmtId="0" fontId="69" fillId="0" borderId="15" xfId="81" applyFont="1" applyBorder="1" applyAlignment="1" quotePrefix="1">
      <alignment horizontal="center" vertical="center" wrapText="1"/>
      <protection/>
    </xf>
    <xf numFmtId="0" fontId="69" fillId="0" borderId="18" xfId="81" applyFont="1" applyBorder="1" applyAlignment="1" quotePrefix="1">
      <alignment horizontal="center" vertical="center" wrapText="1"/>
      <protection/>
    </xf>
    <xf numFmtId="0" fontId="69" fillId="0" borderId="13" xfId="81" applyFont="1" applyBorder="1" applyAlignment="1" quotePrefix="1">
      <alignment horizontal="center" vertical="center" wrapText="1"/>
      <protection/>
    </xf>
    <xf numFmtId="0" fontId="67" fillId="0" borderId="15" xfId="81" applyFont="1" applyBorder="1" applyAlignment="1" quotePrefix="1">
      <alignment horizontal="center" vertical="center" wrapText="1"/>
      <protection/>
    </xf>
    <xf numFmtId="0" fontId="67" fillId="0" borderId="18" xfId="81" applyFont="1" applyBorder="1" applyAlignment="1" quotePrefix="1">
      <alignment horizontal="center" vertical="center" wrapText="1"/>
      <protection/>
    </xf>
    <xf numFmtId="0" fontId="67" fillId="0" borderId="13" xfId="81" applyFont="1" applyBorder="1" applyAlignment="1" quotePrefix="1">
      <alignment horizontal="center" vertical="center" wrapText="1"/>
      <protection/>
    </xf>
    <xf numFmtId="2" fontId="69" fillId="0" borderId="10" xfId="81" applyNumberFormat="1" applyFont="1" applyBorder="1" applyAlignment="1" quotePrefix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9" fillId="0" borderId="15" xfId="81" applyFont="1" applyBorder="1" applyAlignment="1">
      <alignment horizontal="center" vertical="center" wrapText="1"/>
      <protection/>
    </xf>
    <xf numFmtId="0" fontId="69" fillId="0" borderId="18" xfId="81" applyFont="1" applyBorder="1" applyAlignment="1">
      <alignment horizontal="center" vertical="center" wrapText="1"/>
      <protection/>
    </xf>
    <xf numFmtId="0" fontId="69" fillId="0" borderId="13" xfId="81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67" fillId="0" borderId="15" xfId="81" applyNumberFormat="1" applyFont="1" applyBorder="1" applyAlignment="1" quotePrefix="1">
      <alignment horizontal="center" vertical="center" wrapText="1"/>
      <protection/>
    </xf>
    <xf numFmtId="2" fontId="67" fillId="0" borderId="18" xfId="81" applyNumberFormat="1" applyFont="1" applyBorder="1" applyAlignment="1" quotePrefix="1">
      <alignment horizontal="center" vertical="center" wrapText="1"/>
      <protection/>
    </xf>
    <xf numFmtId="2" fontId="67" fillId="0" borderId="13" xfId="81" applyNumberFormat="1" applyFont="1" applyBorder="1" applyAlignment="1" quotePrefix="1">
      <alignment horizontal="center" vertical="center" wrapText="1"/>
      <protection/>
    </xf>
    <xf numFmtId="49" fontId="69" fillId="0" borderId="15" xfId="81" applyNumberFormat="1" applyFont="1" applyBorder="1" applyAlignment="1">
      <alignment horizontal="center" vertical="center" wrapText="1"/>
      <protection/>
    </xf>
    <xf numFmtId="49" fontId="69" fillId="0" borderId="18" xfId="81" applyNumberFormat="1" applyFont="1" applyBorder="1" applyAlignment="1">
      <alignment horizontal="center" vertical="center" wrapText="1"/>
      <protection/>
    </xf>
    <xf numFmtId="49" fontId="69" fillId="0" borderId="13" xfId="8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9" fillId="0" borderId="10" xfId="81" applyFont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view="pageBreakPreview" zoomScale="60" zoomScalePageLayoutView="0" workbookViewId="0" topLeftCell="A92">
      <selection activeCell="C12" sqref="C12:F102"/>
    </sheetView>
  </sheetViews>
  <sheetFormatPr defaultColWidth="9.00390625" defaultRowHeight="12.75"/>
  <cols>
    <col min="1" max="1" width="15.125" style="0" customWidth="1"/>
    <col min="2" max="2" width="67.75390625" style="0" customWidth="1"/>
    <col min="3" max="3" width="25.25390625" style="0" customWidth="1"/>
    <col min="4" max="4" width="22.625" style="0" customWidth="1"/>
    <col min="5" max="5" width="21.625" style="0" customWidth="1"/>
    <col min="6" max="6" width="20.00390625" style="0" customWidth="1"/>
  </cols>
  <sheetData>
    <row r="1" spans="1:6" ht="15.75">
      <c r="A1" s="26"/>
      <c r="B1" s="26"/>
      <c r="C1" s="26"/>
      <c r="D1" s="26"/>
      <c r="E1" s="28" t="s">
        <v>407</v>
      </c>
      <c r="F1" s="26"/>
    </row>
    <row r="2" spans="1:6" ht="15.75">
      <c r="A2" s="26"/>
      <c r="B2" s="26"/>
      <c r="C2" s="26"/>
      <c r="D2" s="26"/>
      <c r="E2" s="28" t="s">
        <v>8</v>
      </c>
      <c r="F2" s="26"/>
    </row>
    <row r="3" spans="1:6" ht="15.75">
      <c r="A3" s="26"/>
      <c r="B3" s="26"/>
      <c r="C3" s="26"/>
      <c r="D3" s="26"/>
      <c r="E3" s="28" t="s">
        <v>319</v>
      </c>
      <c r="F3" s="26"/>
    </row>
    <row r="4" spans="1:6" ht="15.75">
      <c r="A4" s="26"/>
      <c r="B4" s="26"/>
      <c r="C4" s="26"/>
      <c r="D4" s="26"/>
      <c r="E4" s="28" t="s">
        <v>460</v>
      </c>
      <c r="F4" s="26"/>
    </row>
    <row r="5" spans="1:6" ht="15.75">
      <c r="A5" s="26"/>
      <c r="B5" s="26"/>
      <c r="C5" s="26"/>
      <c r="D5" s="26"/>
      <c r="E5" s="26"/>
      <c r="F5" s="26"/>
    </row>
    <row r="6" spans="1:6" ht="15.75">
      <c r="A6" s="209" t="s">
        <v>461</v>
      </c>
      <c r="B6" s="210"/>
      <c r="C6" s="210"/>
      <c r="D6" s="210"/>
      <c r="E6" s="210"/>
      <c r="F6" s="210"/>
    </row>
    <row r="7" spans="1:6" ht="15.75">
      <c r="A7" s="26"/>
      <c r="B7" s="26"/>
      <c r="C7" s="26"/>
      <c r="D7" s="26"/>
      <c r="E7" s="26"/>
      <c r="F7" s="26" t="s">
        <v>15</v>
      </c>
    </row>
    <row r="8" spans="1:6" ht="12.75" customHeight="1">
      <c r="A8" s="208" t="s">
        <v>375</v>
      </c>
      <c r="B8" s="208" t="s">
        <v>408</v>
      </c>
      <c r="C8" s="212" t="s">
        <v>14</v>
      </c>
      <c r="D8" s="208" t="s">
        <v>5</v>
      </c>
      <c r="E8" s="208" t="s">
        <v>6</v>
      </c>
      <c r="F8" s="208"/>
    </row>
    <row r="9" spans="1:6" ht="12.75" customHeight="1">
      <c r="A9" s="208"/>
      <c r="B9" s="208"/>
      <c r="C9" s="208"/>
      <c r="D9" s="208"/>
      <c r="E9" s="208" t="s">
        <v>14</v>
      </c>
      <c r="F9" s="208" t="s">
        <v>377</v>
      </c>
    </row>
    <row r="10" spans="1:6" ht="29.25" customHeight="1">
      <c r="A10" s="208"/>
      <c r="B10" s="208"/>
      <c r="C10" s="208"/>
      <c r="D10" s="208"/>
      <c r="E10" s="208"/>
      <c r="F10" s="208"/>
    </row>
    <row r="11" spans="1:6" ht="15.75">
      <c r="A11" s="3">
        <v>1</v>
      </c>
      <c r="B11" s="3">
        <v>2</v>
      </c>
      <c r="C11" s="45">
        <v>3</v>
      </c>
      <c r="D11" s="3">
        <v>4</v>
      </c>
      <c r="E11" s="3">
        <v>5</v>
      </c>
      <c r="F11" s="3">
        <v>6</v>
      </c>
    </row>
    <row r="12" spans="1:6" ht="15.75">
      <c r="A12" s="37">
        <v>10000000</v>
      </c>
      <c r="B12" s="15" t="s">
        <v>409</v>
      </c>
      <c r="C12" s="204">
        <v>218028326</v>
      </c>
      <c r="D12" s="205">
        <v>217916926</v>
      </c>
      <c r="E12" s="205">
        <v>111400</v>
      </c>
      <c r="F12" s="205">
        <v>0</v>
      </c>
    </row>
    <row r="13" spans="1:6" ht="36.75" customHeight="1">
      <c r="A13" s="37">
        <v>11000000</v>
      </c>
      <c r="B13" s="15" t="s">
        <v>410</v>
      </c>
      <c r="C13" s="204">
        <v>162856965</v>
      </c>
      <c r="D13" s="205">
        <v>162856965</v>
      </c>
      <c r="E13" s="205">
        <v>0</v>
      </c>
      <c r="F13" s="205">
        <v>0</v>
      </c>
    </row>
    <row r="14" spans="1:6" ht="15.75">
      <c r="A14" s="37">
        <v>11010000</v>
      </c>
      <c r="B14" s="15" t="s">
        <v>411</v>
      </c>
      <c r="C14" s="204">
        <v>161975465</v>
      </c>
      <c r="D14" s="205">
        <v>161975465</v>
      </c>
      <c r="E14" s="205">
        <v>0</v>
      </c>
      <c r="F14" s="205">
        <v>0</v>
      </c>
    </row>
    <row r="15" spans="1:6" ht="31.5">
      <c r="A15" s="38">
        <v>11010100</v>
      </c>
      <c r="B15" s="16" t="s">
        <v>412</v>
      </c>
      <c r="C15" s="206">
        <v>149635465</v>
      </c>
      <c r="D15" s="207">
        <v>149635465</v>
      </c>
      <c r="E15" s="207">
        <v>0</v>
      </c>
      <c r="F15" s="207">
        <v>0</v>
      </c>
    </row>
    <row r="16" spans="1:6" ht="63">
      <c r="A16" s="38">
        <v>11010200</v>
      </c>
      <c r="B16" s="16" t="s">
        <v>413</v>
      </c>
      <c r="C16" s="206">
        <v>9480000</v>
      </c>
      <c r="D16" s="207">
        <v>9480000</v>
      </c>
      <c r="E16" s="207">
        <v>0</v>
      </c>
      <c r="F16" s="207">
        <v>0</v>
      </c>
    </row>
    <row r="17" spans="1:6" ht="31.5">
      <c r="A17" s="38">
        <v>11010400</v>
      </c>
      <c r="B17" s="16" t="s">
        <v>414</v>
      </c>
      <c r="C17" s="206">
        <v>2100000</v>
      </c>
      <c r="D17" s="207">
        <v>2100000</v>
      </c>
      <c r="E17" s="207">
        <v>0</v>
      </c>
      <c r="F17" s="207">
        <v>0</v>
      </c>
    </row>
    <row r="18" spans="1:6" ht="31.5">
      <c r="A18" s="38">
        <v>11010500</v>
      </c>
      <c r="B18" s="16" t="s">
        <v>415</v>
      </c>
      <c r="C18" s="206">
        <v>760000</v>
      </c>
      <c r="D18" s="207">
        <v>760000</v>
      </c>
      <c r="E18" s="207">
        <v>0</v>
      </c>
      <c r="F18" s="207">
        <v>0</v>
      </c>
    </row>
    <row r="19" spans="1:6" ht="15.75">
      <c r="A19" s="37">
        <v>11020000</v>
      </c>
      <c r="B19" s="15" t="s">
        <v>416</v>
      </c>
      <c r="C19" s="204">
        <v>881500</v>
      </c>
      <c r="D19" s="205">
        <v>881500</v>
      </c>
      <c r="E19" s="205">
        <v>0</v>
      </c>
      <c r="F19" s="205">
        <v>0</v>
      </c>
    </row>
    <row r="20" spans="1:6" ht="31.5">
      <c r="A20" s="38">
        <v>11020200</v>
      </c>
      <c r="B20" s="16" t="s">
        <v>417</v>
      </c>
      <c r="C20" s="206">
        <v>881500</v>
      </c>
      <c r="D20" s="207">
        <v>881500</v>
      </c>
      <c r="E20" s="207">
        <v>0</v>
      </c>
      <c r="F20" s="207">
        <v>0</v>
      </c>
    </row>
    <row r="21" spans="1:6" ht="15.75">
      <c r="A21" s="37">
        <v>14000000</v>
      </c>
      <c r="B21" s="15" t="s">
        <v>418</v>
      </c>
      <c r="C21" s="204">
        <v>5951500</v>
      </c>
      <c r="D21" s="205">
        <v>5951500</v>
      </c>
      <c r="E21" s="205">
        <v>0</v>
      </c>
      <c r="F21" s="205">
        <v>0</v>
      </c>
    </row>
    <row r="22" spans="1:6" ht="31.5">
      <c r="A22" s="37">
        <v>14020000</v>
      </c>
      <c r="B22" s="15" t="s">
        <v>532</v>
      </c>
      <c r="C22" s="204">
        <v>375200</v>
      </c>
      <c r="D22" s="205">
        <v>375200</v>
      </c>
      <c r="E22" s="205">
        <v>0</v>
      </c>
      <c r="F22" s="205">
        <v>0</v>
      </c>
    </row>
    <row r="23" spans="1:6" ht="15.75">
      <c r="A23" s="38">
        <v>14021900</v>
      </c>
      <c r="B23" s="16" t="s">
        <v>419</v>
      </c>
      <c r="C23" s="206">
        <v>375200</v>
      </c>
      <c r="D23" s="207">
        <v>375200</v>
      </c>
      <c r="E23" s="207">
        <v>0</v>
      </c>
      <c r="F23" s="207">
        <v>0</v>
      </c>
    </row>
    <row r="24" spans="1:6" ht="31.5">
      <c r="A24" s="37">
        <v>14030000</v>
      </c>
      <c r="B24" s="15" t="s">
        <v>420</v>
      </c>
      <c r="C24" s="204">
        <v>1544500</v>
      </c>
      <c r="D24" s="205">
        <v>1544500</v>
      </c>
      <c r="E24" s="205">
        <v>0</v>
      </c>
      <c r="F24" s="205">
        <v>0</v>
      </c>
    </row>
    <row r="25" spans="1:6" ht="15.75">
      <c r="A25" s="38">
        <v>14031900</v>
      </c>
      <c r="B25" s="16" t="s">
        <v>419</v>
      </c>
      <c r="C25" s="206">
        <v>1544500</v>
      </c>
      <c r="D25" s="207">
        <v>1544500</v>
      </c>
      <c r="E25" s="207">
        <v>0</v>
      </c>
      <c r="F25" s="207">
        <v>0</v>
      </c>
    </row>
    <row r="26" spans="1:6" ht="31.5">
      <c r="A26" s="38">
        <v>14040000</v>
      </c>
      <c r="B26" s="16" t="s">
        <v>533</v>
      </c>
      <c r="C26" s="206">
        <v>4031800</v>
      </c>
      <c r="D26" s="207">
        <v>4031800</v>
      </c>
      <c r="E26" s="207">
        <v>0</v>
      </c>
      <c r="F26" s="207">
        <v>0</v>
      </c>
    </row>
    <row r="27" spans="1:6" ht="15.75">
      <c r="A27" s="37">
        <v>18000000</v>
      </c>
      <c r="B27" s="15" t="s">
        <v>534</v>
      </c>
      <c r="C27" s="204">
        <v>49108461</v>
      </c>
      <c r="D27" s="205">
        <v>49108461</v>
      </c>
      <c r="E27" s="205">
        <v>0</v>
      </c>
      <c r="F27" s="205">
        <v>0</v>
      </c>
    </row>
    <row r="28" spans="1:6" ht="15.75">
      <c r="A28" s="37">
        <v>18010000</v>
      </c>
      <c r="B28" s="15" t="s">
        <v>535</v>
      </c>
      <c r="C28" s="204">
        <v>27103658</v>
      </c>
      <c r="D28" s="205">
        <v>27103658</v>
      </c>
      <c r="E28" s="205">
        <v>0</v>
      </c>
      <c r="F28" s="205">
        <v>0</v>
      </c>
    </row>
    <row r="29" spans="1:6" ht="47.25">
      <c r="A29" s="38">
        <v>18010100</v>
      </c>
      <c r="B29" s="16" t="s">
        <v>536</v>
      </c>
      <c r="C29" s="206">
        <v>6860</v>
      </c>
      <c r="D29" s="207">
        <v>6860</v>
      </c>
      <c r="E29" s="207">
        <v>0</v>
      </c>
      <c r="F29" s="207">
        <v>0</v>
      </c>
    </row>
    <row r="30" spans="1:6" ht="47.25">
      <c r="A30" s="38">
        <v>18010200</v>
      </c>
      <c r="B30" s="16" t="s">
        <v>537</v>
      </c>
      <c r="C30" s="206">
        <v>366000</v>
      </c>
      <c r="D30" s="207">
        <v>366000</v>
      </c>
      <c r="E30" s="207">
        <v>0</v>
      </c>
      <c r="F30" s="207">
        <v>0</v>
      </c>
    </row>
    <row r="31" spans="1:6" ht="47.25">
      <c r="A31" s="38">
        <v>18010300</v>
      </c>
      <c r="B31" s="16" t="s">
        <v>538</v>
      </c>
      <c r="C31" s="206">
        <v>384000</v>
      </c>
      <c r="D31" s="207">
        <v>384000</v>
      </c>
      <c r="E31" s="207">
        <v>0</v>
      </c>
      <c r="F31" s="207">
        <v>0</v>
      </c>
    </row>
    <row r="32" spans="1:6" ht="47.25">
      <c r="A32" s="38">
        <v>18010400</v>
      </c>
      <c r="B32" s="16" t="s">
        <v>539</v>
      </c>
      <c r="C32" s="206">
        <v>1512100</v>
      </c>
      <c r="D32" s="207">
        <v>1512100</v>
      </c>
      <c r="E32" s="207">
        <v>0</v>
      </c>
      <c r="F32" s="207">
        <v>0</v>
      </c>
    </row>
    <row r="33" spans="1:6" ht="15.75">
      <c r="A33" s="38">
        <v>18010500</v>
      </c>
      <c r="B33" s="16" t="s">
        <v>540</v>
      </c>
      <c r="C33" s="206">
        <v>5597458</v>
      </c>
      <c r="D33" s="207">
        <v>5597458</v>
      </c>
      <c r="E33" s="207">
        <v>0</v>
      </c>
      <c r="F33" s="207">
        <v>0</v>
      </c>
    </row>
    <row r="34" spans="1:6" ht="15.75">
      <c r="A34" s="38">
        <v>18010600</v>
      </c>
      <c r="B34" s="16" t="s">
        <v>541</v>
      </c>
      <c r="C34" s="206">
        <v>16570000</v>
      </c>
      <c r="D34" s="207">
        <v>16570000</v>
      </c>
      <c r="E34" s="207">
        <v>0</v>
      </c>
      <c r="F34" s="207">
        <v>0</v>
      </c>
    </row>
    <row r="35" spans="1:6" ht="15.75">
      <c r="A35" s="38">
        <v>18010700</v>
      </c>
      <c r="B35" s="16" t="s">
        <v>542</v>
      </c>
      <c r="C35" s="206">
        <v>358000</v>
      </c>
      <c r="D35" s="207">
        <v>358000</v>
      </c>
      <c r="E35" s="207">
        <v>0</v>
      </c>
      <c r="F35" s="207">
        <v>0</v>
      </c>
    </row>
    <row r="36" spans="1:6" ht="15.75">
      <c r="A36" s="38">
        <v>18010900</v>
      </c>
      <c r="B36" s="16" t="s">
        <v>543</v>
      </c>
      <c r="C36" s="206">
        <v>2154240</v>
      </c>
      <c r="D36" s="207">
        <v>2154240</v>
      </c>
      <c r="E36" s="207">
        <v>0</v>
      </c>
      <c r="F36" s="207">
        <v>0</v>
      </c>
    </row>
    <row r="37" spans="1:6" ht="15.75">
      <c r="A37" s="38">
        <v>18011100</v>
      </c>
      <c r="B37" s="16" t="s">
        <v>544</v>
      </c>
      <c r="C37" s="206">
        <v>155000</v>
      </c>
      <c r="D37" s="207">
        <v>155000</v>
      </c>
      <c r="E37" s="207">
        <v>0</v>
      </c>
      <c r="F37" s="207">
        <v>0</v>
      </c>
    </row>
    <row r="38" spans="1:6" ht="15.75">
      <c r="A38" s="37">
        <v>18030000</v>
      </c>
      <c r="B38" s="15" t="s">
        <v>749</v>
      </c>
      <c r="C38" s="204">
        <v>20000</v>
      </c>
      <c r="D38" s="205">
        <v>20000</v>
      </c>
      <c r="E38" s="205">
        <v>0</v>
      </c>
      <c r="F38" s="205">
        <v>0</v>
      </c>
    </row>
    <row r="39" spans="1:6" ht="38.25" customHeight="1">
      <c r="A39" s="38">
        <v>18030200</v>
      </c>
      <c r="B39" s="16" t="s">
        <v>750</v>
      </c>
      <c r="C39" s="206">
        <v>20000</v>
      </c>
      <c r="D39" s="207">
        <v>20000</v>
      </c>
      <c r="E39" s="207">
        <v>0</v>
      </c>
      <c r="F39" s="207">
        <v>0</v>
      </c>
    </row>
    <row r="40" spans="1:6" ht="15.75">
      <c r="A40" s="37">
        <v>18050000</v>
      </c>
      <c r="B40" s="15" t="s">
        <v>421</v>
      </c>
      <c r="C40" s="204">
        <v>21984803</v>
      </c>
      <c r="D40" s="205">
        <v>21984803</v>
      </c>
      <c r="E40" s="205">
        <v>0</v>
      </c>
      <c r="F40" s="205">
        <v>0</v>
      </c>
    </row>
    <row r="41" spans="1:6" ht="51" customHeight="1">
      <c r="A41" s="38">
        <v>18050300</v>
      </c>
      <c r="B41" s="16" t="s">
        <v>422</v>
      </c>
      <c r="C41" s="206">
        <v>3387000</v>
      </c>
      <c r="D41" s="207">
        <v>3387000</v>
      </c>
      <c r="E41" s="207">
        <v>0</v>
      </c>
      <c r="F41" s="207">
        <v>0</v>
      </c>
    </row>
    <row r="42" spans="1:6" ht="15.75">
      <c r="A42" s="38">
        <v>18050400</v>
      </c>
      <c r="B42" s="16" t="s">
        <v>423</v>
      </c>
      <c r="C42" s="206">
        <v>18597803</v>
      </c>
      <c r="D42" s="207">
        <v>18597803</v>
      </c>
      <c r="E42" s="207">
        <v>0</v>
      </c>
      <c r="F42" s="207">
        <v>0</v>
      </c>
    </row>
    <row r="43" spans="1:6" ht="15.75">
      <c r="A43" s="37">
        <v>19000000</v>
      </c>
      <c r="B43" s="15" t="s">
        <v>424</v>
      </c>
      <c r="C43" s="204">
        <v>111400</v>
      </c>
      <c r="D43" s="205">
        <v>0</v>
      </c>
      <c r="E43" s="205">
        <v>111400</v>
      </c>
      <c r="F43" s="205">
        <v>0</v>
      </c>
    </row>
    <row r="44" spans="1:6" ht="15.75">
      <c r="A44" s="37">
        <v>19010000</v>
      </c>
      <c r="B44" s="15" t="s">
        <v>425</v>
      </c>
      <c r="C44" s="204">
        <v>111400</v>
      </c>
      <c r="D44" s="205">
        <v>0</v>
      </c>
      <c r="E44" s="205">
        <v>111400</v>
      </c>
      <c r="F44" s="205">
        <v>0</v>
      </c>
    </row>
    <row r="45" spans="1:6" ht="63">
      <c r="A45" s="38">
        <v>19010100</v>
      </c>
      <c r="B45" s="16" t="s">
        <v>545</v>
      </c>
      <c r="C45" s="206">
        <v>76400</v>
      </c>
      <c r="D45" s="207">
        <v>0</v>
      </c>
      <c r="E45" s="207">
        <v>76400</v>
      </c>
      <c r="F45" s="207">
        <v>0</v>
      </c>
    </row>
    <row r="46" spans="1:6" ht="47.25" customHeight="1">
      <c r="A46" s="38">
        <v>19010200</v>
      </c>
      <c r="B46" s="16" t="s">
        <v>426</v>
      </c>
      <c r="C46" s="206">
        <v>12000</v>
      </c>
      <c r="D46" s="207">
        <v>0</v>
      </c>
      <c r="E46" s="207">
        <v>12000</v>
      </c>
      <c r="F46" s="207">
        <v>0</v>
      </c>
    </row>
    <row r="47" spans="1:6" ht="47.25">
      <c r="A47" s="38">
        <v>19010300</v>
      </c>
      <c r="B47" s="16" t="s">
        <v>427</v>
      </c>
      <c r="C47" s="206">
        <v>23000</v>
      </c>
      <c r="D47" s="207">
        <v>0</v>
      </c>
      <c r="E47" s="207">
        <v>23000</v>
      </c>
      <c r="F47" s="207">
        <v>0</v>
      </c>
    </row>
    <row r="48" spans="1:6" ht="15.75">
      <c r="A48" s="37">
        <v>20000000</v>
      </c>
      <c r="B48" s="15" t="s">
        <v>428</v>
      </c>
      <c r="C48" s="204">
        <v>10635547</v>
      </c>
      <c r="D48" s="205">
        <v>2870600</v>
      </c>
      <c r="E48" s="205">
        <v>7764947</v>
      </c>
      <c r="F48" s="205">
        <v>0</v>
      </c>
    </row>
    <row r="49" spans="1:6" ht="15.75">
      <c r="A49" s="37">
        <v>21000000</v>
      </c>
      <c r="B49" s="15" t="s">
        <v>429</v>
      </c>
      <c r="C49" s="204">
        <v>479000</v>
      </c>
      <c r="D49" s="205">
        <v>479000</v>
      </c>
      <c r="E49" s="205">
        <v>0</v>
      </c>
      <c r="F49" s="205">
        <v>0</v>
      </c>
    </row>
    <row r="50" spans="1:6" ht="94.5">
      <c r="A50" s="37">
        <v>21010000</v>
      </c>
      <c r="B50" s="199" t="s">
        <v>752</v>
      </c>
      <c r="C50" s="204">
        <v>222000</v>
      </c>
      <c r="D50" s="205">
        <v>222000</v>
      </c>
      <c r="E50" s="205">
        <v>0</v>
      </c>
      <c r="F50" s="205">
        <v>0</v>
      </c>
    </row>
    <row r="51" spans="1:6" ht="54" customHeight="1">
      <c r="A51" s="38">
        <v>21010300</v>
      </c>
      <c r="B51" s="16" t="s">
        <v>430</v>
      </c>
      <c r="C51" s="206">
        <v>222000</v>
      </c>
      <c r="D51" s="207">
        <v>222000</v>
      </c>
      <c r="E51" s="207">
        <v>0</v>
      </c>
      <c r="F51" s="207">
        <v>0</v>
      </c>
    </row>
    <row r="52" spans="1:6" ht="15.75">
      <c r="A52" s="37">
        <v>21080000</v>
      </c>
      <c r="B52" s="15" t="s">
        <v>431</v>
      </c>
      <c r="C52" s="204">
        <v>257000</v>
      </c>
      <c r="D52" s="205">
        <v>257000</v>
      </c>
      <c r="E52" s="205">
        <v>0</v>
      </c>
      <c r="F52" s="205">
        <v>0</v>
      </c>
    </row>
    <row r="53" spans="1:6" ht="47.25" customHeight="1">
      <c r="A53" s="38">
        <v>21081100</v>
      </c>
      <c r="B53" s="16" t="s">
        <v>432</v>
      </c>
      <c r="C53" s="206">
        <v>83000</v>
      </c>
      <c r="D53" s="207">
        <v>83000</v>
      </c>
      <c r="E53" s="207">
        <v>0</v>
      </c>
      <c r="F53" s="207">
        <v>0</v>
      </c>
    </row>
    <row r="54" spans="1:6" ht="47.25">
      <c r="A54" s="38">
        <v>21081500</v>
      </c>
      <c r="B54" s="16" t="s">
        <v>546</v>
      </c>
      <c r="C54" s="206">
        <v>174000</v>
      </c>
      <c r="D54" s="207">
        <v>174000</v>
      </c>
      <c r="E54" s="207">
        <v>0</v>
      </c>
      <c r="F54" s="207">
        <v>0</v>
      </c>
    </row>
    <row r="55" spans="1:6" ht="31.5">
      <c r="A55" s="37">
        <v>22000000</v>
      </c>
      <c r="B55" s="15" t="s">
        <v>433</v>
      </c>
      <c r="C55" s="204">
        <v>1673600</v>
      </c>
      <c r="D55" s="205">
        <v>1673600</v>
      </c>
      <c r="E55" s="205">
        <v>0</v>
      </c>
      <c r="F55" s="205">
        <v>0</v>
      </c>
    </row>
    <row r="56" spans="1:6" ht="15.75" customHeight="1">
      <c r="A56" s="37">
        <v>22010000</v>
      </c>
      <c r="B56" s="15" t="s">
        <v>434</v>
      </c>
      <c r="C56" s="204">
        <v>1413600</v>
      </c>
      <c r="D56" s="205">
        <v>1413600</v>
      </c>
      <c r="E56" s="205">
        <v>0</v>
      </c>
      <c r="F56" s="205">
        <v>0</v>
      </c>
    </row>
    <row r="57" spans="1:6" ht="51.75" customHeight="1">
      <c r="A57" s="38">
        <v>22010300</v>
      </c>
      <c r="B57" s="16" t="s">
        <v>547</v>
      </c>
      <c r="C57" s="206">
        <v>98000</v>
      </c>
      <c r="D57" s="207">
        <v>98000</v>
      </c>
      <c r="E57" s="207">
        <v>0</v>
      </c>
      <c r="F57" s="207">
        <v>0</v>
      </c>
    </row>
    <row r="58" spans="1:6" ht="15.75">
      <c r="A58" s="38">
        <v>22012500</v>
      </c>
      <c r="B58" s="16" t="s">
        <v>435</v>
      </c>
      <c r="C58" s="206">
        <v>1215600</v>
      </c>
      <c r="D58" s="207">
        <v>1215600</v>
      </c>
      <c r="E58" s="207">
        <v>0</v>
      </c>
      <c r="F58" s="207">
        <v>0</v>
      </c>
    </row>
    <row r="59" spans="1:6" ht="31.5">
      <c r="A59" s="38">
        <v>22012600</v>
      </c>
      <c r="B59" s="16" t="s">
        <v>548</v>
      </c>
      <c r="C59" s="206">
        <v>94000</v>
      </c>
      <c r="D59" s="207">
        <v>94000</v>
      </c>
      <c r="E59" s="207">
        <v>0</v>
      </c>
      <c r="F59" s="207">
        <v>0</v>
      </c>
    </row>
    <row r="60" spans="1:6" ht="77.25" customHeight="1">
      <c r="A60" s="38">
        <v>22012900</v>
      </c>
      <c r="B60" s="16" t="s">
        <v>753</v>
      </c>
      <c r="C60" s="206">
        <v>6000</v>
      </c>
      <c r="D60" s="207">
        <v>6000</v>
      </c>
      <c r="E60" s="207">
        <v>0</v>
      </c>
      <c r="F60" s="207">
        <v>0</v>
      </c>
    </row>
    <row r="61" spans="1:6" ht="31.5">
      <c r="A61" s="37">
        <v>22080000</v>
      </c>
      <c r="B61" s="15" t="s">
        <v>436</v>
      </c>
      <c r="C61" s="204">
        <v>220000</v>
      </c>
      <c r="D61" s="205">
        <v>220000</v>
      </c>
      <c r="E61" s="205">
        <v>0</v>
      </c>
      <c r="F61" s="205">
        <v>0</v>
      </c>
    </row>
    <row r="62" spans="1:6" ht="47.25">
      <c r="A62" s="38">
        <v>22080400</v>
      </c>
      <c r="B62" s="16" t="s">
        <v>437</v>
      </c>
      <c r="C62" s="206">
        <v>220000</v>
      </c>
      <c r="D62" s="207">
        <v>220000</v>
      </c>
      <c r="E62" s="207">
        <v>0</v>
      </c>
      <c r="F62" s="207">
        <v>0</v>
      </c>
    </row>
    <row r="63" spans="1:6" ht="31.5" customHeight="1">
      <c r="A63" s="37">
        <v>22090000</v>
      </c>
      <c r="B63" s="15" t="s">
        <v>438</v>
      </c>
      <c r="C63" s="204">
        <v>40000</v>
      </c>
      <c r="D63" s="205">
        <v>40000</v>
      </c>
      <c r="E63" s="205">
        <v>0</v>
      </c>
      <c r="F63" s="205">
        <v>0</v>
      </c>
    </row>
    <row r="64" spans="1:6" ht="47.25">
      <c r="A64" s="38">
        <v>22090100</v>
      </c>
      <c r="B64" s="16" t="s">
        <v>439</v>
      </c>
      <c r="C64" s="206">
        <v>3000</v>
      </c>
      <c r="D64" s="207">
        <v>3000</v>
      </c>
      <c r="E64" s="207">
        <v>0</v>
      </c>
      <c r="F64" s="207">
        <v>0</v>
      </c>
    </row>
    <row r="65" spans="1:6" ht="31.5" customHeight="1">
      <c r="A65" s="38">
        <v>22090400</v>
      </c>
      <c r="B65" s="16" t="s">
        <v>440</v>
      </c>
      <c r="C65" s="206">
        <v>37000</v>
      </c>
      <c r="D65" s="207">
        <v>37000</v>
      </c>
      <c r="E65" s="207">
        <v>0</v>
      </c>
      <c r="F65" s="207">
        <v>0</v>
      </c>
    </row>
    <row r="66" spans="1:6" ht="15.75">
      <c r="A66" s="37">
        <v>24000000</v>
      </c>
      <c r="B66" s="15" t="s">
        <v>441</v>
      </c>
      <c r="C66" s="204">
        <v>718000</v>
      </c>
      <c r="D66" s="205">
        <v>718000</v>
      </c>
      <c r="E66" s="205">
        <v>0</v>
      </c>
      <c r="F66" s="205">
        <v>0</v>
      </c>
    </row>
    <row r="67" spans="1:6" ht="15.75">
      <c r="A67" s="37">
        <v>24060000</v>
      </c>
      <c r="B67" s="15" t="s">
        <v>431</v>
      </c>
      <c r="C67" s="204">
        <v>718000</v>
      </c>
      <c r="D67" s="205">
        <v>718000</v>
      </c>
      <c r="E67" s="205">
        <v>0</v>
      </c>
      <c r="F67" s="205">
        <v>0</v>
      </c>
    </row>
    <row r="68" spans="1:6" ht="15.75">
      <c r="A68" s="38">
        <v>24060300</v>
      </c>
      <c r="B68" s="16" t="s">
        <v>431</v>
      </c>
      <c r="C68" s="206">
        <v>633000</v>
      </c>
      <c r="D68" s="207">
        <v>633000</v>
      </c>
      <c r="E68" s="207">
        <v>0</v>
      </c>
      <c r="F68" s="207">
        <v>0</v>
      </c>
    </row>
    <row r="69" spans="1:6" ht="144.75" customHeight="1">
      <c r="A69" s="38">
        <v>24062200</v>
      </c>
      <c r="B69" s="200" t="s">
        <v>754</v>
      </c>
      <c r="C69" s="206">
        <v>85000</v>
      </c>
      <c r="D69" s="207">
        <v>85000</v>
      </c>
      <c r="E69" s="207">
        <v>0</v>
      </c>
      <c r="F69" s="207">
        <v>0</v>
      </c>
    </row>
    <row r="70" spans="1:6" ht="15.75">
      <c r="A70" s="37">
        <v>25000000</v>
      </c>
      <c r="B70" s="15" t="s">
        <v>442</v>
      </c>
      <c r="C70" s="204">
        <v>7764947</v>
      </c>
      <c r="D70" s="205">
        <v>0</v>
      </c>
      <c r="E70" s="205">
        <v>7764947</v>
      </c>
      <c r="F70" s="205">
        <v>0</v>
      </c>
    </row>
    <row r="71" spans="1:6" ht="31.5">
      <c r="A71" s="37">
        <v>25010000</v>
      </c>
      <c r="B71" s="15" t="s">
        <v>443</v>
      </c>
      <c r="C71" s="204">
        <v>7764947</v>
      </c>
      <c r="D71" s="205">
        <v>0</v>
      </c>
      <c r="E71" s="205">
        <v>7764947</v>
      </c>
      <c r="F71" s="205">
        <v>0</v>
      </c>
    </row>
    <row r="72" spans="1:6" ht="31.5">
      <c r="A72" s="38">
        <v>25010100</v>
      </c>
      <c r="B72" s="16" t="s">
        <v>444</v>
      </c>
      <c r="C72" s="206">
        <v>7293721</v>
      </c>
      <c r="D72" s="207">
        <v>0</v>
      </c>
      <c r="E72" s="207">
        <v>7293721</v>
      </c>
      <c r="F72" s="207">
        <v>0</v>
      </c>
    </row>
    <row r="73" spans="1:6" ht="31.5">
      <c r="A73" s="38">
        <v>25010200</v>
      </c>
      <c r="B73" s="16" t="s">
        <v>445</v>
      </c>
      <c r="C73" s="206">
        <v>308025</v>
      </c>
      <c r="D73" s="207">
        <v>0</v>
      </c>
      <c r="E73" s="207">
        <v>308025</v>
      </c>
      <c r="F73" s="207">
        <v>0</v>
      </c>
    </row>
    <row r="74" spans="1:6" ht="15.75">
      <c r="A74" s="38">
        <v>25010300</v>
      </c>
      <c r="B74" s="16" t="s">
        <v>446</v>
      </c>
      <c r="C74" s="206">
        <v>163201</v>
      </c>
      <c r="D74" s="207">
        <v>0</v>
      </c>
      <c r="E74" s="207">
        <v>163201</v>
      </c>
      <c r="F74" s="207">
        <v>0</v>
      </c>
    </row>
    <row r="75" spans="1:6" ht="15.75">
      <c r="A75" s="37">
        <v>30000000</v>
      </c>
      <c r="B75" s="15" t="s">
        <v>447</v>
      </c>
      <c r="C75" s="204">
        <v>220000</v>
      </c>
      <c r="D75" s="205">
        <v>5000</v>
      </c>
      <c r="E75" s="205">
        <v>215000</v>
      </c>
      <c r="F75" s="205">
        <v>215000</v>
      </c>
    </row>
    <row r="76" spans="1:6" ht="15.75">
      <c r="A76" s="37">
        <v>31000000</v>
      </c>
      <c r="B76" s="15" t="s">
        <v>448</v>
      </c>
      <c r="C76" s="204">
        <v>220000</v>
      </c>
      <c r="D76" s="205">
        <v>5000</v>
      </c>
      <c r="E76" s="205">
        <v>215000</v>
      </c>
      <c r="F76" s="205">
        <v>215000</v>
      </c>
    </row>
    <row r="77" spans="1:6" ht="31.5" customHeight="1">
      <c r="A77" s="37">
        <v>31010000</v>
      </c>
      <c r="B77" s="15" t="s">
        <v>549</v>
      </c>
      <c r="C77" s="204">
        <v>5000</v>
      </c>
      <c r="D77" s="205">
        <v>5000</v>
      </c>
      <c r="E77" s="205">
        <v>0</v>
      </c>
      <c r="F77" s="205">
        <v>0</v>
      </c>
    </row>
    <row r="78" spans="1:6" ht="63">
      <c r="A78" s="38">
        <v>31010200</v>
      </c>
      <c r="B78" s="16" t="s">
        <v>455</v>
      </c>
      <c r="C78" s="206">
        <v>5000</v>
      </c>
      <c r="D78" s="207">
        <v>5000</v>
      </c>
      <c r="E78" s="207">
        <v>0</v>
      </c>
      <c r="F78" s="207">
        <v>0</v>
      </c>
    </row>
    <row r="79" spans="1:6" ht="31.5" customHeight="1">
      <c r="A79" s="38">
        <v>31030000</v>
      </c>
      <c r="B79" s="16" t="s">
        <v>449</v>
      </c>
      <c r="C79" s="206">
        <v>215000</v>
      </c>
      <c r="D79" s="207">
        <v>0</v>
      </c>
      <c r="E79" s="207">
        <v>215000</v>
      </c>
      <c r="F79" s="207">
        <v>215000</v>
      </c>
    </row>
    <row r="80" spans="1:6" ht="15.75">
      <c r="A80" s="126"/>
      <c r="B80" s="23" t="s">
        <v>550</v>
      </c>
      <c r="C80" s="204">
        <v>228883873</v>
      </c>
      <c r="D80" s="204">
        <v>220792526</v>
      </c>
      <c r="E80" s="204">
        <v>8091347</v>
      </c>
      <c r="F80" s="204">
        <v>215000</v>
      </c>
    </row>
    <row r="81" spans="1:6" ht="15.75">
      <c r="A81" s="37">
        <v>40000000</v>
      </c>
      <c r="B81" s="15" t="s">
        <v>456</v>
      </c>
      <c r="C81" s="204">
        <v>347245210.08</v>
      </c>
      <c r="D81" s="205">
        <v>332482970.08</v>
      </c>
      <c r="E81" s="205">
        <v>14762240</v>
      </c>
      <c r="F81" s="205">
        <v>0</v>
      </c>
    </row>
    <row r="82" spans="1:6" ht="15.75">
      <c r="A82" s="37">
        <v>41000000</v>
      </c>
      <c r="B82" s="15" t="s">
        <v>450</v>
      </c>
      <c r="C82" s="204">
        <v>347245210.08</v>
      </c>
      <c r="D82" s="205">
        <v>332482970.08</v>
      </c>
      <c r="E82" s="205">
        <v>14762240</v>
      </c>
      <c r="F82" s="205">
        <v>0</v>
      </c>
    </row>
    <row r="83" spans="1:6" ht="15.75">
      <c r="A83" s="37">
        <v>41020000</v>
      </c>
      <c r="B83" s="15" t="s">
        <v>457</v>
      </c>
      <c r="C83" s="204">
        <v>27567700</v>
      </c>
      <c r="D83" s="205">
        <v>27567700</v>
      </c>
      <c r="E83" s="205">
        <v>0</v>
      </c>
      <c r="F83" s="205">
        <v>0</v>
      </c>
    </row>
    <row r="84" spans="1:6" ht="15.75">
      <c r="A84" s="38">
        <v>41020100</v>
      </c>
      <c r="B84" s="16" t="s">
        <v>551</v>
      </c>
      <c r="C84" s="206">
        <v>27567700</v>
      </c>
      <c r="D84" s="207">
        <v>27567700</v>
      </c>
      <c r="E84" s="207">
        <v>0</v>
      </c>
      <c r="F84" s="207">
        <v>0</v>
      </c>
    </row>
    <row r="85" spans="1:6" ht="15.75">
      <c r="A85" s="37">
        <v>41030000</v>
      </c>
      <c r="B85" s="15" t="s">
        <v>552</v>
      </c>
      <c r="C85" s="204">
        <v>122850689</v>
      </c>
      <c r="D85" s="205">
        <v>108088449</v>
      </c>
      <c r="E85" s="205">
        <v>14762240</v>
      </c>
      <c r="F85" s="205">
        <v>0</v>
      </c>
    </row>
    <row r="86" spans="1:6" ht="47.25">
      <c r="A86" s="38">
        <v>41031400</v>
      </c>
      <c r="B86" s="16" t="s">
        <v>553</v>
      </c>
      <c r="C86" s="206">
        <v>17714689</v>
      </c>
      <c r="D86" s="207">
        <v>2952449</v>
      </c>
      <c r="E86" s="207">
        <v>14762240</v>
      </c>
      <c r="F86" s="207">
        <v>0</v>
      </c>
    </row>
    <row r="87" spans="1:6" ht="15.75">
      <c r="A87" s="38">
        <v>41033900</v>
      </c>
      <c r="B87" s="16" t="s">
        <v>554</v>
      </c>
      <c r="C87" s="206">
        <v>55476600</v>
      </c>
      <c r="D87" s="207">
        <v>55476600</v>
      </c>
      <c r="E87" s="207">
        <v>0</v>
      </c>
      <c r="F87" s="207">
        <v>0</v>
      </c>
    </row>
    <row r="88" spans="1:6" ht="15.75">
      <c r="A88" s="38">
        <v>41034200</v>
      </c>
      <c r="B88" s="16" t="s">
        <v>555</v>
      </c>
      <c r="C88" s="206">
        <v>49659400</v>
      </c>
      <c r="D88" s="207">
        <v>49659400</v>
      </c>
      <c r="E88" s="207">
        <v>0</v>
      </c>
      <c r="F88" s="207">
        <v>0</v>
      </c>
    </row>
    <row r="89" spans="1:6" ht="15.75">
      <c r="A89" s="37">
        <v>41050000</v>
      </c>
      <c r="B89" s="15" t="s">
        <v>453</v>
      </c>
      <c r="C89" s="204">
        <v>196826821.07999998</v>
      </c>
      <c r="D89" s="205">
        <v>196826821.07999998</v>
      </c>
      <c r="E89" s="205">
        <v>0</v>
      </c>
      <c r="F89" s="205">
        <v>0</v>
      </c>
    </row>
    <row r="90" spans="1:6" ht="200.25" customHeight="1">
      <c r="A90" s="38">
        <v>41050100</v>
      </c>
      <c r="B90" s="16" t="s">
        <v>755</v>
      </c>
      <c r="C90" s="206">
        <v>54711085.07999998</v>
      </c>
      <c r="D90" s="207">
        <v>54711085.07999998</v>
      </c>
      <c r="E90" s="207">
        <v>0</v>
      </c>
      <c r="F90" s="207">
        <v>0</v>
      </c>
    </row>
    <row r="91" spans="1:6" ht="80.25" customHeight="1">
      <c r="A91" s="38">
        <v>41050200</v>
      </c>
      <c r="B91" s="16" t="s">
        <v>458</v>
      </c>
      <c r="C91" s="206">
        <v>1358400</v>
      </c>
      <c r="D91" s="207">
        <v>1358400</v>
      </c>
      <c r="E91" s="207">
        <v>0</v>
      </c>
      <c r="F91" s="207">
        <v>0</v>
      </c>
    </row>
    <row r="92" spans="1:6" ht="189.75" customHeight="1">
      <c r="A92" s="38">
        <v>41050300</v>
      </c>
      <c r="B92" s="16" t="s">
        <v>756</v>
      </c>
      <c r="C92" s="206">
        <v>113996700</v>
      </c>
      <c r="D92" s="207">
        <v>113996700</v>
      </c>
      <c r="E92" s="207">
        <v>0</v>
      </c>
      <c r="F92" s="207">
        <v>0</v>
      </c>
    </row>
    <row r="93" spans="1:6" ht="163.5" customHeight="1">
      <c r="A93" s="38">
        <v>41050700</v>
      </c>
      <c r="B93" s="16" t="s">
        <v>757</v>
      </c>
      <c r="C93" s="206">
        <v>2064900</v>
      </c>
      <c r="D93" s="207">
        <v>2064900</v>
      </c>
      <c r="E93" s="207">
        <v>0</v>
      </c>
      <c r="F93" s="207">
        <v>0</v>
      </c>
    </row>
    <row r="94" spans="1:6" ht="104.25" customHeight="1">
      <c r="A94" s="38">
        <v>41050900</v>
      </c>
      <c r="B94" s="16" t="s">
        <v>724</v>
      </c>
      <c r="C94" s="206">
        <v>2314956</v>
      </c>
      <c r="D94" s="207">
        <v>2314956</v>
      </c>
      <c r="E94" s="207">
        <v>0</v>
      </c>
      <c r="F94" s="207">
        <v>0</v>
      </c>
    </row>
    <row r="95" spans="1:6" ht="50.25" customHeight="1">
      <c r="A95" s="38">
        <v>41051000</v>
      </c>
      <c r="B95" s="16" t="s">
        <v>459</v>
      </c>
      <c r="C95" s="206">
        <v>1161400</v>
      </c>
      <c r="D95" s="207">
        <v>1161400</v>
      </c>
      <c r="E95" s="207">
        <v>0</v>
      </c>
      <c r="F95" s="207">
        <v>0</v>
      </c>
    </row>
    <row r="96" spans="1:6" ht="47.25">
      <c r="A96" s="38">
        <v>41051200</v>
      </c>
      <c r="B96" s="16" t="s">
        <v>556</v>
      </c>
      <c r="C96" s="206">
        <v>40220</v>
      </c>
      <c r="D96" s="207">
        <v>40220</v>
      </c>
      <c r="E96" s="207">
        <v>0</v>
      </c>
      <c r="F96" s="207">
        <v>0</v>
      </c>
    </row>
    <row r="97" spans="1:16" ht="47.25">
      <c r="A97" s="38">
        <v>41051400</v>
      </c>
      <c r="B97" s="16" t="s">
        <v>557</v>
      </c>
      <c r="C97" s="206">
        <v>924040</v>
      </c>
      <c r="D97" s="207">
        <v>924040</v>
      </c>
      <c r="E97" s="207">
        <v>0</v>
      </c>
      <c r="F97" s="207">
        <v>0</v>
      </c>
      <c r="G97" s="6"/>
      <c r="H97" s="6"/>
      <c r="I97" s="6"/>
      <c r="J97" s="6"/>
      <c r="K97" s="6"/>
      <c r="L97" s="6"/>
      <c r="M97" s="6"/>
      <c r="N97" s="6"/>
      <c r="O97" s="6"/>
      <c r="P97" s="12"/>
    </row>
    <row r="98" spans="1:16" ht="69.75" customHeight="1">
      <c r="A98" s="38">
        <v>41051500</v>
      </c>
      <c r="B98" s="16" t="s">
        <v>558</v>
      </c>
      <c r="C98" s="206">
        <v>4290000</v>
      </c>
      <c r="D98" s="207">
        <v>4290000</v>
      </c>
      <c r="E98" s="207">
        <v>0</v>
      </c>
      <c r="F98" s="207">
        <v>0</v>
      </c>
      <c r="G98" s="6"/>
      <c r="H98" s="6"/>
      <c r="I98" s="6"/>
      <c r="J98" s="6"/>
      <c r="K98" s="6"/>
      <c r="L98" s="6"/>
      <c r="M98" s="6"/>
      <c r="N98" s="6"/>
      <c r="O98" s="6"/>
      <c r="P98" s="12"/>
    </row>
    <row r="99" spans="1:16" ht="47.25">
      <c r="A99" s="38">
        <v>41052000</v>
      </c>
      <c r="B99" s="16" t="s">
        <v>559</v>
      </c>
      <c r="C99" s="206">
        <v>373100</v>
      </c>
      <c r="D99" s="207">
        <v>373100</v>
      </c>
      <c r="E99" s="207">
        <v>0</v>
      </c>
      <c r="F99" s="207">
        <v>0</v>
      </c>
      <c r="G99" s="6"/>
      <c r="H99" s="6"/>
      <c r="I99" s="6"/>
      <c r="J99" s="6"/>
      <c r="K99" s="6"/>
      <c r="L99" s="6"/>
      <c r="M99" s="6"/>
      <c r="N99" s="6"/>
      <c r="O99" s="6"/>
      <c r="P99" s="12"/>
    </row>
    <row r="100" spans="1:16" s="32" customFormat="1" ht="15.75">
      <c r="A100" s="38">
        <v>41053900</v>
      </c>
      <c r="B100" s="16" t="s">
        <v>151</v>
      </c>
      <c r="C100" s="206">
        <v>15101810</v>
      </c>
      <c r="D100" s="207">
        <v>15101810</v>
      </c>
      <c r="E100" s="207">
        <v>0</v>
      </c>
      <c r="F100" s="207">
        <v>0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6" s="32" customFormat="1" ht="47.25">
      <c r="A101" s="38">
        <v>41054300</v>
      </c>
      <c r="B101" s="16" t="s">
        <v>579</v>
      </c>
      <c r="C101" s="206">
        <v>490210</v>
      </c>
      <c r="D101" s="207">
        <v>490210</v>
      </c>
      <c r="E101" s="207">
        <v>0</v>
      </c>
      <c r="F101" s="207">
        <v>0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</row>
    <row r="102" spans="1:16" s="32" customFormat="1" ht="15.75">
      <c r="A102" s="126" t="s">
        <v>363</v>
      </c>
      <c r="B102" s="23" t="s">
        <v>560</v>
      </c>
      <c r="C102" s="204">
        <v>576129083.0799999</v>
      </c>
      <c r="D102" s="204">
        <v>553275496.0799999</v>
      </c>
      <c r="E102" s="204">
        <v>22853587</v>
      </c>
      <c r="F102" s="204">
        <v>215000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2"/>
    </row>
    <row r="103" spans="1:16" s="32" customFormat="1" ht="15.75">
      <c r="A103" s="28"/>
      <c r="B103" s="196"/>
      <c r="C103" s="26"/>
      <c r="D103" s="26"/>
      <c r="E103" s="197"/>
      <c r="F103" s="197"/>
      <c r="G103" s="51"/>
      <c r="H103" s="51"/>
      <c r="I103" s="51"/>
      <c r="J103" s="51"/>
      <c r="K103" s="51"/>
      <c r="L103" s="51"/>
      <c r="M103" s="51"/>
      <c r="N103" s="51"/>
      <c r="O103" s="51"/>
      <c r="P103" s="52"/>
    </row>
    <row r="104" spans="1:16" s="32" customFormat="1" ht="15.75">
      <c r="A104" s="28"/>
      <c r="B104" s="196"/>
      <c r="C104" s="26"/>
      <c r="D104" s="26"/>
      <c r="E104" s="197"/>
      <c r="F104" s="197"/>
      <c r="G104" s="51"/>
      <c r="H104" s="51"/>
      <c r="I104" s="51"/>
      <c r="J104" s="51"/>
      <c r="K104" s="51"/>
      <c r="L104" s="51"/>
      <c r="M104" s="51"/>
      <c r="N104" s="51"/>
      <c r="O104" s="51"/>
      <c r="P104" s="52"/>
    </row>
    <row r="105" spans="1:16" s="32" customFormat="1" ht="15.75">
      <c r="A105" s="183" t="s">
        <v>690</v>
      </c>
      <c r="B105" s="183"/>
      <c r="C105" s="183" t="s">
        <v>751</v>
      </c>
      <c r="D105" s="198"/>
      <c r="E105" s="183"/>
      <c r="F105" s="198"/>
      <c r="G105" s="51"/>
      <c r="H105" s="51"/>
      <c r="I105" s="51"/>
      <c r="J105" s="51"/>
      <c r="K105" s="51"/>
      <c r="L105" s="51"/>
      <c r="M105" s="51"/>
      <c r="N105" s="51"/>
      <c r="O105" s="51"/>
      <c r="P105" s="52"/>
    </row>
    <row r="106" spans="1:16" s="32" customFormat="1" ht="15.75">
      <c r="A106" s="140"/>
      <c r="B106" s="141"/>
      <c r="C106" s="142"/>
      <c r="D106" s="142"/>
      <c r="E106" s="142"/>
      <c r="F106" s="142"/>
      <c r="G106" s="51"/>
      <c r="H106" s="51"/>
      <c r="I106" s="51"/>
      <c r="J106" s="51"/>
      <c r="K106" s="51"/>
      <c r="L106" s="51"/>
      <c r="M106" s="51"/>
      <c r="N106" s="51"/>
      <c r="O106" s="51"/>
      <c r="P106" s="52"/>
    </row>
    <row r="107" spans="1:16" ht="45.75" customHeight="1">
      <c r="A107" s="211" t="s">
        <v>465</v>
      </c>
      <c r="B107" s="211"/>
      <c r="C107" s="211"/>
      <c r="D107" s="211"/>
      <c r="E107" s="211"/>
      <c r="F107" s="211"/>
      <c r="G107" s="6"/>
      <c r="H107" s="6"/>
      <c r="I107" s="6"/>
      <c r="J107" s="6"/>
      <c r="K107" s="6"/>
      <c r="L107" s="6"/>
      <c r="M107" s="6"/>
      <c r="N107" s="6"/>
      <c r="O107" s="6"/>
      <c r="P107" s="12"/>
    </row>
    <row r="108" spans="1:16" ht="15.75">
      <c r="A108" s="49"/>
      <c r="B108" s="49"/>
      <c r="C108" s="49"/>
      <c r="D108" s="49"/>
      <c r="E108" s="49"/>
      <c r="F108" s="49"/>
      <c r="G108" s="6"/>
      <c r="H108" s="6"/>
      <c r="I108" s="6"/>
      <c r="J108" s="6"/>
      <c r="K108" s="6"/>
      <c r="L108" s="6"/>
      <c r="M108" s="6"/>
      <c r="N108" s="6"/>
      <c r="O108" s="6"/>
      <c r="P108" s="12"/>
    </row>
    <row r="109" spans="1:16" ht="15.75">
      <c r="A109" s="50" t="s">
        <v>466</v>
      </c>
      <c r="B109" s="49"/>
      <c r="C109" s="49"/>
      <c r="D109" s="49"/>
      <c r="E109" s="49"/>
      <c r="F109" s="49"/>
      <c r="G109" s="6"/>
      <c r="H109" s="6"/>
      <c r="I109" s="6"/>
      <c r="J109" s="6"/>
      <c r="K109" s="6"/>
      <c r="L109" s="6"/>
      <c r="M109" s="6"/>
      <c r="N109" s="6"/>
      <c r="O109" s="6"/>
      <c r="P109" s="12"/>
    </row>
  </sheetData>
  <sheetProtection/>
  <mergeCells count="9">
    <mergeCell ref="E8:F8"/>
    <mergeCell ref="E9:E10"/>
    <mergeCell ref="F9:F10"/>
    <mergeCell ref="A6:F6"/>
    <mergeCell ref="A107:F107"/>
    <mergeCell ref="A8:A10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view="pageBreakPreview" zoomScale="60" zoomScalePageLayoutView="0" workbookViewId="0" topLeftCell="A1">
      <pane xSplit="3" ySplit="10" topLeftCell="D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39" sqref="C39"/>
    </sheetView>
  </sheetViews>
  <sheetFormatPr defaultColWidth="9.00390625" defaultRowHeight="12.75"/>
  <cols>
    <col min="1" max="1" width="11.25390625" style="0" bestFit="1" customWidth="1"/>
    <col min="2" max="2" width="45.625" style="0" customWidth="1"/>
    <col min="3" max="3" width="21.00390625" style="0" customWidth="1"/>
    <col min="4" max="4" width="23.00390625" style="0" customWidth="1"/>
    <col min="5" max="5" width="22.75390625" style="0" customWidth="1"/>
    <col min="6" max="6" width="31.25390625" style="0" customWidth="1"/>
  </cols>
  <sheetData>
    <row r="1" spans="1:6" ht="15.75">
      <c r="A1" s="33"/>
      <c r="B1" s="33"/>
      <c r="C1" s="33"/>
      <c r="D1" s="33"/>
      <c r="E1" s="33"/>
      <c r="F1" s="33" t="s">
        <v>372</v>
      </c>
    </row>
    <row r="2" spans="1:6" ht="15.75">
      <c r="A2" s="33"/>
      <c r="B2" s="33"/>
      <c r="C2" s="33"/>
      <c r="D2" s="33"/>
      <c r="E2" s="33"/>
      <c r="F2" s="33" t="s">
        <v>8</v>
      </c>
    </row>
    <row r="3" spans="1:6" ht="15.75">
      <c r="A3" s="33"/>
      <c r="B3" s="33"/>
      <c r="C3" s="33"/>
      <c r="D3" s="33"/>
      <c r="E3" s="33"/>
      <c r="F3" s="33" t="s">
        <v>319</v>
      </c>
    </row>
    <row r="4" spans="1:6" ht="15.75">
      <c r="A4" s="33"/>
      <c r="B4" s="33"/>
      <c r="C4" s="33"/>
      <c r="D4" s="33"/>
      <c r="E4" s="33"/>
      <c r="F4" s="33" t="s">
        <v>373</v>
      </c>
    </row>
    <row r="5" spans="1:6" ht="15.75">
      <c r="A5" s="6"/>
      <c r="B5" s="6"/>
      <c r="C5" s="6"/>
      <c r="D5" s="6"/>
      <c r="E5" s="6"/>
      <c r="F5" s="6"/>
    </row>
    <row r="6" spans="1:6" ht="15.75">
      <c r="A6" s="214" t="s">
        <v>374</v>
      </c>
      <c r="B6" s="215"/>
      <c r="C6" s="215"/>
      <c r="D6" s="215"/>
      <c r="E6" s="215"/>
      <c r="F6" s="215"/>
    </row>
    <row r="7" spans="1:6" ht="15.75">
      <c r="A7" s="33"/>
      <c r="B7" s="33"/>
      <c r="C7" s="33"/>
      <c r="D7" s="33"/>
      <c r="E7" s="33"/>
      <c r="F7" s="34" t="s">
        <v>15</v>
      </c>
    </row>
    <row r="8" spans="1:6" ht="12.75" customHeight="1">
      <c r="A8" s="216" t="s">
        <v>375</v>
      </c>
      <c r="B8" s="216" t="s">
        <v>376</v>
      </c>
      <c r="C8" s="219" t="s">
        <v>14</v>
      </c>
      <c r="D8" s="216" t="s">
        <v>5</v>
      </c>
      <c r="E8" s="222" t="s">
        <v>6</v>
      </c>
      <c r="F8" s="223"/>
    </row>
    <row r="9" spans="1:6" ht="12.75" customHeight="1">
      <c r="A9" s="217"/>
      <c r="B9" s="217"/>
      <c r="C9" s="220"/>
      <c r="D9" s="217"/>
      <c r="E9" s="216" t="s">
        <v>14</v>
      </c>
      <c r="F9" s="216" t="s">
        <v>377</v>
      </c>
    </row>
    <row r="10" spans="1:6" ht="34.5" customHeight="1">
      <c r="A10" s="218"/>
      <c r="B10" s="218"/>
      <c r="C10" s="221"/>
      <c r="D10" s="218"/>
      <c r="E10" s="218"/>
      <c r="F10" s="218"/>
    </row>
    <row r="11" spans="1:6" ht="15.75">
      <c r="A11" s="35">
        <v>1</v>
      </c>
      <c r="B11" s="35">
        <v>2</v>
      </c>
      <c r="C11" s="36">
        <v>3</v>
      </c>
      <c r="D11" s="35">
        <v>4</v>
      </c>
      <c r="E11" s="35">
        <v>5</v>
      </c>
      <c r="F11" s="35">
        <v>6</v>
      </c>
    </row>
    <row r="12" spans="1:6" ht="15.75">
      <c r="A12" s="147">
        <v>200000</v>
      </c>
      <c r="B12" s="143" t="s">
        <v>378</v>
      </c>
      <c r="C12" s="204">
        <v>19628043.9</v>
      </c>
      <c r="D12" s="205">
        <v>-43885198.1</v>
      </c>
      <c r="E12" s="205">
        <v>63513242</v>
      </c>
      <c r="F12" s="205">
        <v>62833242</v>
      </c>
    </row>
    <row r="13" spans="1:6" ht="61.5" customHeight="1">
      <c r="A13" s="147">
        <v>208000</v>
      </c>
      <c r="B13" s="143" t="s">
        <v>379</v>
      </c>
      <c r="C13" s="204">
        <v>19628043.9</v>
      </c>
      <c r="D13" s="205">
        <v>-43885198.1</v>
      </c>
      <c r="E13" s="205">
        <v>63513242</v>
      </c>
      <c r="F13" s="205">
        <v>62833242</v>
      </c>
    </row>
    <row r="14" spans="1:6" ht="15.75">
      <c r="A14" s="147">
        <v>208100</v>
      </c>
      <c r="B14" s="143" t="s">
        <v>380</v>
      </c>
      <c r="C14" s="206">
        <v>19668043.9</v>
      </c>
      <c r="D14" s="207">
        <v>18775000.9</v>
      </c>
      <c r="E14" s="207">
        <v>893043</v>
      </c>
      <c r="F14" s="207">
        <v>213043</v>
      </c>
    </row>
    <row r="15" spans="1:6" ht="78.75">
      <c r="A15" s="147"/>
      <c r="B15" s="143" t="s">
        <v>471</v>
      </c>
      <c r="C15" s="148">
        <v>330200.14</v>
      </c>
      <c r="D15" s="127">
        <v>330200.14</v>
      </c>
      <c r="E15" s="127"/>
      <c r="F15" s="127"/>
    </row>
    <row r="16" spans="1:6" ht="78.75">
      <c r="A16" s="147"/>
      <c r="B16" s="143" t="s">
        <v>467</v>
      </c>
      <c r="C16" s="148">
        <v>272587.76</v>
      </c>
      <c r="D16" s="127">
        <f>C16</f>
        <v>272587.76</v>
      </c>
      <c r="E16" s="127"/>
      <c r="F16" s="127"/>
    </row>
    <row r="17" spans="1:6" ht="31.5">
      <c r="A17" s="147"/>
      <c r="B17" s="143" t="s">
        <v>468</v>
      </c>
      <c r="C17" s="148">
        <v>650000</v>
      </c>
      <c r="D17" s="127"/>
      <c r="E17" s="127">
        <v>650000</v>
      </c>
      <c r="F17" s="127"/>
    </row>
    <row r="18" spans="1:6" ht="140.25" customHeight="1">
      <c r="A18" s="147"/>
      <c r="B18" s="143" t="s">
        <v>469</v>
      </c>
      <c r="C18" s="148">
        <v>307170</v>
      </c>
      <c r="D18" s="127">
        <v>307170</v>
      </c>
      <c r="E18" s="127"/>
      <c r="F18" s="127">
        <f>E18</f>
        <v>0</v>
      </c>
    </row>
    <row r="19" spans="1:6" ht="29.25" customHeight="1">
      <c r="A19" s="147">
        <v>208200</v>
      </c>
      <c r="B19" s="143" t="s">
        <v>381</v>
      </c>
      <c r="C19" s="148">
        <v>40000</v>
      </c>
      <c r="D19" s="127">
        <v>40000</v>
      </c>
      <c r="E19" s="127">
        <v>0</v>
      </c>
      <c r="F19" s="127">
        <v>0</v>
      </c>
    </row>
    <row r="20" spans="1:6" ht="47.25">
      <c r="A20" s="147">
        <v>208400</v>
      </c>
      <c r="B20" s="143" t="s">
        <v>388</v>
      </c>
      <c r="C20" s="206">
        <v>0</v>
      </c>
      <c r="D20" s="207">
        <v>-62620199</v>
      </c>
      <c r="E20" s="207">
        <v>62620199</v>
      </c>
      <c r="F20" s="207">
        <v>62620199</v>
      </c>
    </row>
    <row r="21" spans="1:6" ht="138" customHeight="1">
      <c r="A21" s="147"/>
      <c r="B21" s="143" t="s">
        <v>387</v>
      </c>
      <c r="C21" s="148">
        <v>0</v>
      </c>
      <c r="D21" s="127">
        <v>-307170</v>
      </c>
      <c r="E21" s="127">
        <v>307170</v>
      </c>
      <c r="F21" s="127">
        <f>E21</f>
        <v>307170</v>
      </c>
    </row>
    <row r="22" spans="1:6" ht="63">
      <c r="A22" s="147"/>
      <c r="B22" s="143" t="s">
        <v>470</v>
      </c>
      <c r="C22" s="148">
        <v>0</v>
      </c>
      <c r="D22" s="127">
        <v>-12000000</v>
      </c>
      <c r="E22" s="127">
        <v>12000000</v>
      </c>
      <c r="F22" s="127">
        <f>E22</f>
        <v>12000000</v>
      </c>
    </row>
    <row r="23" spans="1:6" ht="63">
      <c r="A23" s="147"/>
      <c r="B23" s="143" t="s">
        <v>563</v>
      </c>
      <c r="C23" s="148">
        <v>0</v>
      </c>
      <c r="D23" s="127">
        <v>-18820</v>
      </c>
      <c r="E23" s="127">
        <v>18820</v>
      </c>
      <c r="F23" s="127">
        <v>18820</v>
      </c>
    </row>
    <row r="24" spans="1:6" ht="78.75">
      <c r="A24" s="147"/>
      <c r="B24" s="143" t="s">
        <v>564</v>
      </c>
      <c r="C24" s="148">
        <v>0</v>
      </c>
      <c r="D24" s="127">
        <v>-924040</v>
      </c>
      <c r="E24" s="127">
        <v>924040</v>
      </c>
      <c r="F24" s="127">
        <v>924040</v>
      </c>
    </row>
    <row r="25" spans="1:6" ht="78.75">
      <c r="A25" s="147"/>
      <c r="B25" s="143" t="s">
        <v>603</v>
      </c>
      <c r="C25" s="148">
        <v>0</v>
      </c>
      <c r="D25" s="127">
        <f>-490210+154601</f>
        <v>-335609</v>
      </c>
      <c r="E25" s="127">
        <f>490210-154601</f>
        <v>335609</v>
      </c>
      <c r="F25" s="127">
        <f>E25</f>
        <v>335609</v>
      </c>
    </row>
    <row r="26" spans="1:6" ht="141.75">
      <c r="A26" s="147"/>
      <c r="B26" s="143" t="s">
        <v>758</v>
      </c>
      <c r="C26" s="148">
        <v>0</v>
      </c>
      <c r="D26" s="127">
        <v>-2314956</v>
      </c>
      <c r="E26" s="127">
        <f>F26</f>
        <v>2314956</v>
      </c>
      <c r="F26" s="127">
        <v>2314956</v>
      </c>
    </row>
    <row r="27" spans="1:6" ht="63">
      <c r="A27" s="147"/>
      <c r="B27" s="143" t="s">
        <v>574</v>
      </c>
      <c r="C27" s="148">
        <v>0</v>
      </c>
      <c r="D27" s="127">
        <v>-2952449</v>
      </c>
      <c r="E27" s="127">
        <v>2952449</v>
      </c>
      <c r="F27" s="127">
        <f>E27</f>
        <v>2952449</v>
      </c>
    </row>
    <row r="28" spans="1:6" ht="15.75">
      <c r="A28" s="144" t="s">
        <v>363</v>
      </c>
      <c r="B28" s="145" t="s">
        <v>561</v>
      </c>
      <c r="C28" s="204">
        <v>19628043.9</v>
      </c>
      <c r="D28" s="204">
        <v>-43885198.1</v>
      </c>
      <c r="E28" s="204">
        <v>63513242</v>
      </c>
      <c r="F28" s="204">
        <v>62833242</v>
      </c>
    </row>
    <row r="29" spans="1:6" ht="15.75">
      <c r="A29" s="224" t="s">
        <v>562</v>
      </c>
      <c r="B29" s="225"/>
      <c r="C29" s="225"/>
      <c r="D29" s="225"/>
      <c r="E29" s="225"/>
      <c r="F29" s="226"/>
    </row>
    <row r="30" spans="1:6" ht="58.5" customHeight="1">
      <c r="A30" s="147">
        <v>600000</v>
      </c>
      <c r="B30" s="143" t="s">
        <v>383</v>
      </c>
      <c r="C30" s="204">
        <v>19628043.9</v>
      </c>
      <c r="D30" s="205">
        <v>-43885198.1</v>
      </c>
      <c r="E30" s="205">
        <v>63513242</v>
      </c>
      <c r="F30" s="205">
        <v>62833242</v>
      </c>
    </row>
    <row r="31" spans="1:6" ht="29.25" customHeight="1">
      <c r="A31" s="147">
        <v>602000</v>
      </c>
      <c r="B31" s="143" t="s">
        <v>384</v>
      </c>
      <c r="C31" s="204">
        <v>19628043.9</v>
      </c>
      <c r="D31" s="205">
        <v>-43885198.1</v>
      </c>
      <c r="E31" s="205">
        <v>63513242</v>
      </c>
      <c r="F31" s="205">
        <v>62833242</v>
      </c>
    </row>
    <row r="32" spans="1:8" ht="15.75">
      <c r="A32" s="147">
        <v>602100</v>
      </c>
      <c r="B32" s="143" t="s">
        <v>380</v>
      </c>
      <c r="C32" s="206">
        <v>19668043.9</v>
      </c>
      <c r="D32" s="207">
        <v>18775000.9</v>
      </c>
      <c r="E32" s="207">
        <v>893043</v>
      </c>
      <c r="F32" s="207">
        <v>213043</v>
      </c>
      <c r="G32" s="39"/>
      <c r="H32" s="39"/>
    </row>
    <row r="33" spans="1:8" ht="78.75">
      <c r="A33" s="147"/>
      <c r="B33" s="143" t="s">
        <v>471</v>
      </c>
      <c r="C33" s="148">
        <v>330200.14</v>
      </c>
      <c r="D33" s="127">
        <v>330200.14</v>
      </c>
      <c r="E33" s="127"/>
      <c r="F33" s="127"/>
      <c r="G33" s="39"/>
      <c r="H33" s="39"/>
    </row>
    <row r="34" spans="1:8" ht="78.75">
      <c r="A34" s="147"/>
      <c r="B34" s="143" t="s">
        <v>467</v>
      </c>
      <c r="C34" s="148">
        <v>272587.76</v>
      </c>
      <c r="D34" s="127">
        <f>C34</f>
        <v>272587.76</v>
      </c>
      <c r="E34" s="127"/>
      <c r="F34" s="127"/>
      <c r="G34" s="39"/>
      <c r="H34" s="39"/>
    </row>
    <row r="35" spans="1:8" ht="31.5">
      <c r="A35" s="147"/>
      <c r="B35" s="143" t="s">
        <v>468</v>
      </c>
      <c r="C35" s="148">
        <v>650000</v>
      </c>
      <c r="D35" s="127"/>
      <c r="E35" s="127">
        <v>650000</v>
      </c>
      <c r="F35" s="127"/>
      <c r="G35" s="39"/>
      <c r="H35" s="39"/>
    </row>
    <row r="36" spans="1:8" ht="110.25">
      <c r="A36" s="147"/>
      <c r="B36" s="143" t="s">
        <v>469</v>
      </c>
      <c r="C36" s="148">
        <v>307170</v>
      </c>
      <c r="D36" s="127">
        <v>307170</v>
      </c>
      <c r="E36" s="127"/>
      <c r="F36" s="127">
        <f>E36</f>
        <v>0</v>
      </c>
      <c r="G36" s="39"/>
      <c r="H36" s="39"/>
    </row>
    <row r="37" spans="1:6" ht="15.75">
      <c r="A37" s="147">
        <v>602200</v>
      </c>
      <c r="B37" s="143" t="s">
        <v>381</v>
      </c>
      <c r="C37" s="148">
        <v>40000</v>
      </c>
      <c r="D37" s="127">
        <v>40000</v>
      </c>
      <c r="E37" s="127">
        <v>0</v>
      </c>
      <c r="F37" s="127">
        <v>0</v>
      </c>
    </row>
    <row r="38" spans="1:6" ht="47.25">
      <c r="A38" s="147">
        <v>602400</v>
      </c>
      <c r="B38" s="143" t="s">
        <v>382</v>
      </c>
      <c r="C38" s="206">
        <v>0</v>
      </c>
      <c r="D38" s="207">
        <v>-62620199</v>
      </c>
      <c r="E38" s="207">
        <v>62620199</v>
      </c>
      <c r="F38" s="207">
        <v>62620199</v>
      </c>
    </row>
    <row r="39" spans="1:6" ht="135" customHeight="1">
      <c r="A39" s="147"/>
      <c r="B39" s="143" t="s">
        <v>387</v>
      </c>
      <c r="C39" s="148">
        <v>307170</v>
      </c>
      <c r="D39" s="127"/>
      <c r="E39" s="127">
        <v>307170</v>
      </c>
      <c r="F39" s="127">
        <f>E39</f>
        <v>307170</v>
      </c>
    </row>
    <row r="40" spans="1:6" ht="63">
      <c r="A40" s="147"/>
      <c r="B40" s="143" t="s">
        <v>470</v>
      </c>
      <c r="C40" s="148">
        <v>12000000</v>
      </c>
      <c r="D40" s="127"/>
      <c r="E40" s="127">
        <f>C40</f>
        <v>12000000</v>
      </c>
      <c r="F40" s="127">
        <f>E40</f>
        <v>12000000</v>
      </c>
    </row>
    <row r="41" spans="1:6" ht="63">
      <c r="A41" s="147"/>
      <c r="B41" s="143" t="s">
        <v>563</v>
      </c>
      <c r="C41" s="148">
        <v>0</v>
      </c>
      <c r="D41" s="127">
        <v>-18820</v>
      </c>
      <c r="E41" s="127">
        <v>18820</v>
      </c>
      <c r="F41" s="127">
        <v>18820</v>
      </c>
    </row>
    <row r="42" spans="1:6" ht="78.75">
      <c r="A42" s="147"/>
      <c r="B42" s="143" t="s">
        <v>564</v>
      </c>
      <c r="C42" s="148">
        <v>0</v>
      </c>
      <c r="D42" s="127">
        <v>-924040</v>
      </c>
      <c r="E42" s="127">
        <v>924040</v>
      </c>
      <c r="F42" s="127">
        <v>924040</v>
      </c>
    </row>
    <row r="43" spans="1:6" ht="78.75">
      <c r="A43" s="147"/>
      <c r="B43" s="143" t="s">
        <v>603</v>
      </c>
      <c r="C43" s="148">
        <v>0</v>
      </c>
      <c r="D43" s="127">
        <f>-490210+154601</f>
        <v>-335609</v>
      </c>
      <c r="E43" s="127">
        <f>490210-154601</f>
        <v>335609</v>
      </c>
      <c r="F43" s="127">
        <f>E43</f>
        <v>335609</v>
      </c>
    </row>
    <row r="44" spans="1:6" ht="141.75">
      <c r="A44" s="147"/>
      <c r="B44" s="143" t="s">
        <v>758</v>
      </c>
      <c r="C44" s="148">
        <v>0</v>
      </c>
      <c r="D44" s="127">
        <v>-2314956</v>
      </c>
      <c r="E44" s="127">
        <f>F44</f>
        <v>2314956</v>
      </c>
      <c r="F44" s="127">
        <v>2314956</v>
      </c>
    </row>
    <row r="45" spans="1:6" ht="63">
      <c r="A45" s="147"/>
      <c r="B45" s="143" t="s">
        <v>574</v>
      </c>
      <c r="C45" s="148">
        <v>0</v>
      </c>
      <c r="D45" s="127">
        <v>-2952449</v>
      </c>
      <c r="E45" s="127">
        <v>2952449</v>
      </c>
      <c r="F45" s="127">
        <f>E45</f>
        <v>2952449</v>
      </c>
    </row>
    <row r="46" spans="1:6" ht="15.75">
      <c r="A46" s="144" t="s">
        <v>363</v>
      </c>
      <c r="B46" s="145" t="s">
        <v>561</v>
      </c>
      <c r="C46" s="204">
        <v>19628043.9</v>
      </c>
      <c r="D46" s="204">
        <v>-43885198.1</v>
      </c>
      <c r="E46" s="204">
        <v>63513242</v>
      </c>
      <c r="F46" s="204">
        <v>62833242</v>
      </c>
    </row>
    <row r="47" spans="1:6" ht="15.75">
      <c r="A47" s="6"/>
      <c r="B47" s="6"/>
      <c r="C47" s="6"/>
      <c r="D47" s="6"/>
      <c r="E47" s="6"/>
      <c r="F47" s="6"/>
    </row>
    <row r="48" spans="1:6" ht="15.75">
      <c r="A48" s="6"/>
      <c r="B48" s="6"/>
      <c r="C48" s="6"/>
      <c r="D48" s="6"/>
      <c r="E48" s="6"/>
      <c r="F48" s="6"/>
    </row>
    <row r="49" spans="1:16" ht="15.75">
      <c r="A49" s="28" t="s">
        <v>321</v>
      </c>
      <c r="B49" s="29"/>
      <c r="C49" s="26"/>
      <c r="D49" s="26"/>
      <c r="E49" s="29"/>
      <c r="F49" s="26"/>
      <c r="G49" s="6"/>
      <c r="H49" s="6"/>
      <c r="I49" s="6"/>
      <c r="J49" s="6"/>
      <c r="K49" s="6"/>
      <c r="L49" s="6"/>
      <c r="M49" s="6"/>
      <c r="N49" s="6"/>
      <c r="O49" s="6"/>
      <c r="P49" s="12"/>
    </row>
    <row r="50" spans="1:6" ht="15.75">
      <c r="A50" s="6"/>
      <c r="B50" s="9"/>
      <c r="C50" s="6"/>
      <c r="D50" s="6"/>
      <c r="E50" s="9"/>
      <c r="F50" s="6"/>
    </row>
    <row r="51" spans="1:6" ht="34.5" customHeight="1">
      <c r="A51" s="213" t="s">
        <v>385</v>
      </c>
      <c r="B51" s="213"/>
      <c r="C51" s="213"/>
      <c r="D51" s="213"/>
      <c r="E51" s="213"/>
      <c r="F51" s="213"/>
    </row>
    <row r="52" spans="1:6" ht="15.75">
      <c r="A52" s="6"/>
      <c r="B52" s="6"/>
      <c r="C52" s="6"/>
      <c r="D52" s="6"/>
      <c r="E52" s="6"/>
      <c r="F52" s="6"/>
    </row>
    <row r="53" spans="1:6" ht="15.75">
      <c r="A53" s="10" t="s">
        <v>386</v>
      </c>
      <c r="B53" s="6"/>
      <c r="C53" s="6"/>
      <c r="D53" s="6"/>
      <c r="E53" s="6"/>
      <c r="F53" s="6"/>
    </row>
    <row r="54" spans="1:6" ht="15.75">
      <c r="A54" s="6"/>
      <c r="B54" s="6"/>
      <c r="C54" s="6"/>
      <c r="D54" s="6"/>
      <c r="E54" s="6"/>
      <c r="F54" s="6"/>
    </row>
  </sheetData>
  <sheetProtection/>
  <mergeCells count="10">
    <mergeCell ref="A51:F51"/>
    <mergeCell ref="A6:F6"/>
    <mergeCell ref="A8:A10"/>
    <mergeCell ref="B8:B10"/>
    <mergeCell ref="C8:C10"/>
    <mergeCell ref="D8:D10"/>
    <mergeCell ref="E8:F8"/>
    <mergeCell ref="E9:E10"/>
    <mergeCell ref="F9:F10"/>
    <mergeCell ref="A29:F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view="pageBreakPreview" zoomScale="60" zoomScalePageLayoutView="0" workbookViewId="0" topLeftCell="A1">
      <pane xSplit="4" ySplit="12" topLeftCell="F118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14" sqref="E14:P13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6.25390625" style="0" customWidth="1"/>
    <col min="10" max="10" width="15.875" style="0" customWidth="1"/>
    <col min="11" max="11" width="16.75390625" style="0" customWidth="1"/>
    <col min="12" max="12" width="12.753906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 t="s">
        <v>33</v>
      </c>
      <c r="P1" s="17"/>
    </row>
    <row r="2" spans="1:16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 t="s">
        <v>8</v>
      </c>
      <c r="P2" s="17"/>
    </row>
    <row r="3" spans="1:16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319</v>
      </c>
      <c r="P3" s="17"/>
    </row>
    <row r="4" spans="1:1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348</v>
      </c>
      <c r="P4" s="17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6" ht="15.75">
      <c r="A7" s="230" t="s">
        <v>306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</row>
    <row r="8" spans="1:16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 t="s">
        <v>15</v>
      </c>
    </row>
    <row r="9" spans="1:16" ht="12.75" customHeight="1">
      <c r="A9" s="227" t="s">
        <v>16</v>
      </c>
      <c r="B9" s="232" t="s">
        <v>56</v>
      </c>
      <c r="C9" s="229" t="s">
        <v>57</v>
      </c>
      <c r="D9" s="227" t="s">
        <v>17</v>
      </c>
      <c r="E9" s="227" t="s">
        <v>5</v>
      </c>
      <c r="F9" s="227"/>
      <c r="G9" s="227"/>
      <c r="H9" s="227"/>
      <c r="I9" s="227"/>
      <c r="J9" s="227" t="s">
        <v>6</v>
      </c>
      <c r="K9" s="227"/>
      <c r="L9" s="227"/>
      <c r="M9" s="227"/>
      <c r="N9" s="227"/>
      <c r="O9" s="227"/>
      <c r="P9" s="228" t="s">
        <v>18</v>
      </c>
    </row>
    <row r="10" spans="1:16" ht="12.75" customHeight="1">
      <c r="A10" s="227"/>
      <c r="B10" s="233"/>
      <c r="C10" s="229"/>
      <c r="D10" s="227"/>
      <c r="E10" s="228" t="s">
        <v>14</v>
      </c>
      <c r="F10" s="227" t="s">
        <v>19</v>
      </c>
      <c r="G10" s="227" t="s">
        <v>20</v>
      </c>
      <c r="H10" s="227"/>
      <c r="I10" s="227" t="s">
        <v>21</v>
      </c>
      <c r="J10" s="228" t="s">
        <v>14</v>
      </c>
      <c r="K10" s="227" t="s">
        <v>19</v>
      </c>
      <c r="L10" s="227" t="s">
        <v>20</v>
      </c>
      <c r="M10" s="227"/>
      <c r="N10" s="227" t="s">
        <v>21</v>
      </c>
      <c r="O10" s="137" t="s">
        <v>20</v>
      </c>
      <c r="P10" s="227"/>
    </row>
    <row r="11" spans="1:16" ht="12.75" customHeight="1">
      <c r="A11" s="227"/>
      <c r="B11" s="233"/>
      <c r="C11" s="229"/>
      <c r="D11" s="227"/>
      <c r="E11" s="227"/>
      <c r="F11" s="227"/>
      <c r="G11" s="227" t="s">
        <v>22</v>
      </c>
      <c r="H11" s="227" t="s">
        <v>23</v>
      </c>
      <c r="I11" s="227"/>
      <c r="J11" s="227"/>
      <c r="K11" s="227"/>
      <c r="L11" s="227" t="s">
        <v>22</v>
      </c>
      <c r="M11" s="227" t="s">
        <v>23</v>
      </c>
      <c r="N11" s="227"/>
      <c r="O11" s="227" t="s">
        <v>24</v>
      </c>
      <c r="P11" s="227"/>
    </row>
    <row r="12" spans="1:16" ht="84" customHeight="1">
      <c r="A12" s="227"/>
      <c r="B12" s="234"/>
      <c r="C12" s="229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  <row r="13" spans="1:16" ht="15.75">
      <c r="A13" s="137">
        <v>1</v>
      </c>
      <c r="B13" s="137">
        <v>2</v>
      </c>
      <c r="C13" s="137">
        <v>3</v>
      </c>
      <c r="D13" s="137">
        <v>4</v>
      </c>
      <c r="E13" s="138">
        <v>5</v>
      </c>
      <c r="F13" s="137">
        <v>6</v>
      </c>
      <c r="G13" s="137">
        <v>7</v>
      </c>
      <c r="H13" s="137">
        <v>8</v>
      </c>
      <c r="I13" s="137">
        <v>9</v>
      </c>
      <c r="J13" s="138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8">
        <v>16</v>
      </c>
    </row>
    <row r="14" spans="1:16" ht="15.75">
      <c r="A14" s="19" t="s">
        <v>156</v>
      </c>
      <c r="B14" s="15"/>
      <c r="C14" s="20"/>
      <c r="D14" s="21" t="s">
        <v>25</v>
      </c>
      <c r="E14" s="22">
        <v>22096107.08</v>
      </c>
      <c r="F14" s="20">
        <v>21166056</v>
      </c>
      <c r="G14" s="20">
        <v>14776970</v>
      </c>
      <c r="H14" s="20">
        <v>808070</v>
      </c>
      <c r="I14" s="20">
        <v>930051.08</v>
      </c>
      <c r="J14" s="22">
        <v>1357377</v>
      </c>
      <c r="K14" s="20">
        <v>1268177</v>
      </c>
      <c r="L14" s="20">
        <v>89200</v>
      </c>
      <c r="M14" s="20">
        <v>0</v>
      </c>
      <c r="N14" s="20">
        <v>40000</v>
      </c>
      <c r="O14" s="20">
        <v>1268177</v>
      </c>
      <c r="P14" s="22">
        <v>23453484.08</v>
      </c>
    </row>
    <row r="15" spans="1:16" ht="15.75">
      <c r="A15" s="19" t="s">
        <v>157</v>
      </c>
      <c r="B15" s="15"/>
      <c r="C15" s="20"/>
      <c r="D15" s="21" t="s">
        <v>25</v>
      </c>
      <c r="E15" s="22">
        <v>22096107.08</v>
      </c>
      <c r="F15" s="20">
        <v>21166056</v>
      </c>
      <c r="G15" s="20">
        <v>14776970</v>
      </c>
      <c r="H15" s="20">
        <v>808070</v>
      </c>
      <c r="I15" s="20">
        <v>930051.08</v>
      </c>
      <c r="J15" s="22">
        <v>1357377</v>
      </c>
      <c r="K15" s="20">
        <v>1268177</v>
      </c>
      <c r="L15" s="20">
        <v>89200</v>
      </c>
      <c r="M15" s="20">
        <v>0</v>
      </c>
      <c r="N15" s="20">
        <v>40000</v>
      </c>
      <c r="O15" s="20">
        <v>1268177</v>
      </c>
      <c r="P15" s="22">
        <v>23453484.08</v>
      </c>
    </row>
    <row r="16" spans="1:16" ht="63">
      <c r="A16" s="43" t="s">
        <v>158</v>
      </c>
      <c r="B16" s="43" t="s">
        <v>77</v>
      </c>
      <c r="C16" s="44" t="s">
        <v>58</v>
      </c>
      <c r="D16" s="44" t="s">
        <v>78</v>
      </c>
      <c r="E16" s="185">
        <v>21066056</v>
      </c>
      <c r="F16" s="186">
        <v>21066056</v>
      </c>
      <c r="G16" s="186">
        <v>14776970</v>
      </c>
      <c r="H16" s="186">
        <v>808070</v>
      </c>
      <c r="I16" s="186">
        <v>0</v>
      </c>
      <c r="J16" s="185">
        <v>1295895</v>
      </c>
      <c r="K16" s="186">
        <v>1206695</v>
      </c>
      <c r="L16" s="186">
        <v>89200</v>
      </c>
      <c r="M16" s="186">
        <v>0</v>
      </c>
      <c r="N16" s="186">
        <v>40000</v>
      </c>
      <c r="O16" s="186">
        <v>1206695</v>
      </c>
      <c r="P16" s="185">
        <v>22361951</v>
      </c>
    </row>
    <row r="17" spans="1:16" ht="47.25">
      <c r="A17" s="43" t="s">
        <v>613</v>
      </c>
      <c r="B17" s="43" t="s">
        <v>138</v>
      </c>
      <c r="C17" s="44" t="s">
        <v>10</v>
      </c>
      <c r="D17" s="44" t="s">
        <v>139</v>
      </c>
      <c r="E17" s="185">
        <v>930051.08</v>
      </c>
      <c r="F17" s="186">
        <v>0</v>
      </c>
      <c r="G17" s="186">
        <v>0</v>
      </c>
      <c r="H17" s="186">
        <v>0</v>
      </c>
      <c r="I17" s="186">
        <v>930051.08</v>
      </c>
      <c r="J17" s="185">
        <v>11982</v>
      </c>
      <c r="K17" s="186">
        <v>11982</v>
      </c>
      <c r="L17" s="186">
        <v>0</v>
      </c>
      <c r="M17" s="186">
        <v>0</v>
      </c>
      <c r="N17" s="186">
        <v>0</v>
      </c>
      <c r="O17" s="186">
        <v>11982</v>
      </c>
      <c r="P17" s="185">
        <v>942033.08</v>
      </c>
    </row>
    <row r="18" spans="1:16" ht="31.5">
      <c r="A18" s="43" t="s">
        <v>159</v>
      </c>
      <c r="B18" s="43" t="s">
        <v>79</v>
      </c>
      <c r="C18" s="44" t="s">
        <v>59</v>
      </c>
      <c r="D18" s="44" t="s">
        <v>80</v>
      </c>
      <c r="E18" s="185">
        <v>0</v>
      </c>
      <c r="F18" s="186">
        <v>0</v>
      </c>
      <c r="G18" s="186">
        <v>0</v>
      </c>
      <c r="H18" s="186">
        <v>0</v>
      </c>
      <c r="I18" s="186">
        <v>0</v>
      </c>
      <c r="J18" s="185">
        <v>49500</v>
      </c>
      <c r="K18" s="186">
        <v>49500</v>
      </c>
      <c r="L18" s="186">
        <v>0</v>
      </c>
      <c r="M18" s="186">
        <v>0</v>
      </c>
      <c r="N18" s="186">
        <v>0</v>
      </c>
      <c r="O18" s="186">
        <v>49500</v>
      </c>
      <c r="P18" s="185">
        <v>49500</v>
      </c>
    </row>
    <row r="19" spans="1:16" ht="31.5">
      <c r="A19" s="43" t="s">
        <v>571</v>
      </c>
      <c r="B19" s="43" t="s">
        <v>572</v>
      </c>
      <c r="C19" s="44" t="s">
        <v>75</v>
      </c>
      <c r="D19" s="44" t="s">
        <v>573</v>
      </c>
      <c r="E19" s="185">
        <v>100000</v>
      </c>
      <c r="F19" s="186">
        <v>100000</v>
      </c>
      <c r="G19" s="186">
        <v>0</v>
      </c>
      <c r="H19" s="186">
        <v>0</v>
      </c>
      <c r="I19" s="186">
        <v>0</v>
      </c>
      <c r="J19" s="185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5">
        <v>100000</v>
      </c>
    </row>
    <row r="20" spans="1:16" ht="25.5" customHeight="1">
      <c r="A20" s="19" t="s">
        <v>160</v>
      </c>
      <c r="B20" s="15"/>
      <c r="C20" s="20"/>
      <c r="D20" s="21" t="s">
        <v>31</v>
      </c>
      <c r="E20" s="22">
        <v>139437454</v>
      </c>
      <c r="F20" s="20">
        <v>139437454</v>
      </c>
      <c r="G20" s="20">
        <v>94525958</v>
      </c>
      <c r="H20" s="20">
        <v>12389022</v>
      </c>
      <c r="I20" s="20">
        <v>0</v>
      </c>
      <c r="J20" s="22">
        <v>12647594</v>
      </c>
      <c r="K20" s="20">
        <v>7925608</v>
      </c>
      <c r="L20" s="20">
        <v>4721986</v>
      </c>
      <c r="M20" s="20">
        <v>0</v>
      </c>
      <c r="N20" s="20">
        <v>0</v>
      </c>
      <c r="O20" s="20">
        <v>7925608</v>
      </c>
      <c r="P20" s="22">
        <v>152085048</v>
      </c>
    </row>
    <row r="21" spans="1:16" ht="15.75">
      <c r="A21" s="19" t="s">
        <v>161</v>
      </c>
      <c r="B21" s="15"/>
      <c r="C21" s="20"/>
      <c r="D21" s="21" t="s">
        <v>31</v>
      </c>
      <c r="E21" s="22">
        <v>139437454</v>
      </c>
      <c r="F21" s="20">
        <v>139437454</v>
      </c>
      <c r="G21" s="20">
        <v>94525958</v>
      </c>
      <c r="H21" s="20">
        <v>12389022</v>
      </c>
      <c r="I21" s="20">
        <v>0</v>
      </c>
      <c r="J21" s="22">
        <v>12647594</v>
      </c>
      <c r="K21" s="20">
        <v>7925608</v>
      </c>
      <c r="L21" s="20">
        <v>4721986</v>
      </c>
      <c r="M21" s="20">
        <v>0</v>
      </c>
      <c r="N21" s="20">
        <v>0</v>
      </c>
      <c r="O21" s="20">
        <v>7925608</v>
      </c>
      <c r="P21" s="22">
        <v>152085048</v>
      </c>
    </row>
    <row r="22" spans="1:16" ht="47.25">
      <c r="A22" s="43" t="s">
        <v>162</v>
      </c>
      <c r="B22" s="43" t="s">
        <v>81</v>
      </c>
      <c r="C22" s="44" t="s">
        <v>58</v>
      </c>
      <c r="D22" s="44" t="s">
        <v>82</v>
      </c>
      <c r="E22" s="185">
        <v>1592187</v>
      </c>
      <c r="F22" s="186">
        <v>1592187</v>
      </c>
      <c r="G22" s="186">
        <v>1155632</v>
      </c>
      <c r="H22" s="186">
        <v>66640</v>
      </c>
      <c r="I22" s="186">
        <v>0</v>
      </c>
      <c r="J22" s="185">
        <v>52000</v>
      </c>
      <c r="K22" s="186">
        <v>52000</v>
      </c>
      <c r="L22" s="186">
        <v>0</v>
      </c>
      <c r="M22" s="186">
        <v>0</v>
      </c>
      <c r="N22" s="186">
        <v>0</v>
      </c>
      <c r="O22" s="186">
        <v>52000</v>
      </c>
      <c r="P22" s="185">
        <v>1644187</v>
      </c>
    </row>
    <row r="23" spans="1:16" ht="15.75">
      <c r="A23" s="43" t="s">
        <v>163</v>
      </c>
      <c r="B23" s="43" t="s">
        <v>29</v>
      </c>
      <c r="C23" s="44" t="s">
        <v>60</v>
      </c>
      <c r="D23" s="44" t="s">
        <v>83</v>
      </c>
      <c r="E23" s="185">
        <v>38888919</v>
      </c>
      <c r="F23" s="186">
        <v>38888919</v>
      </c>
      <c r="G23" s="186">
        <v>25376382</v>
      </c>
      <c r="H23" s="186">
        <v>4475214</v>
      </c>
      <c r="I23" s="186">
        <v>0</v>
      </c>
      <c r="J23" s="185">
        <v>4918531</v>
      </c>
      <c r="K23" s="186">
        <v>731245</v>
      </c>
      <c r="L23" s="186">
        <v>4187286</v>
      </c>
      <c r="M23" s="186">
        <v>0</v>
      </c>
      <c r="N23" s="186">
        <v>0</v>
      </c>
      <c r="O23" s="186">
        <v>731245</v>
      </c>
      <c r="P23" s="185">
        <v>43807450</v>
      </c>
    </row>
    <row r="24" spans="1:16" ht="63">
      <c r="A24" s="43" t="s">
        <v>164</v>
      </c>
      <c r="B24" s="43" t="s">
        <v>30</v>
      </c>
      <c r="C24" s="44" t="s">
        <v>61</v>
      </c>
      <c r="D24" s="44" t="s">
        <v>165</v>
      </c>
      <c r="E24" s="185">
        <v>87745658</v>
      </c>
      <c r="F24" s="186">
        <v>87745658</v>
      </c>
      <c r="G24" s="186">
        <v>59994902</v>
      </c>
      <c r="H24" s="186">
        <v>7182672</v>
      </c>
      <c r="I24" s="186">
        <v>0</v>
      </c>
      <c r="J24" s="185">
        <v>5570905</v>
      </c>
      <c r="K24" s="186">
        <v>5036205</v>
      </c>
      <c r="L24" s="186">
        <v>534700</v>
      </c>
      <c r="M24" s="186">
        <v>0</v>
      </c>
      <c r="N24" s="186">
        <v>0</v>
      </c>
      <c r="O24" s="186">
        <v>5036205</v>
      </c>
      <c r="P24" s="185">
        <v>93316563</v>
      </c>
    </row>
    <row r="25" spans="1:16" ht="31.5">
      <c r="A25" s="43" t="s">
        <v>166</v>
      </c>
      <c r="B25" s="43" t="s">
        <v>13</v>
      </c>
      <c r="C25" s="44" t="s">
        <v>62</v>
      </c>
      <c r="D25" s="44" t="s">
        <v>84</v>
      </c>
      <c r="E25" s="185">
        <v>6169399</v>
      </c>
      <c r="F25" s="186">
        <v>6169399</v>
      </c>
      <c r="G25" s="186">
        <v>4257269</v>
      </c>
      <c r="H25" s="186">
        <v>481060</v>
      </c>
      <c r="I25" s="186">
        <v>0</v>
      </c>
      <c r="J25" s="185">
        <v>330000</v>
      </c>
      <c r="K25" s="186">
        <v>330000</v>
      </c>
      <c r="L25" s="186">
        <v>0</v>
      </c>
      <c r="M25" s="186">
        <v>0</v>
      </c>
      <c r="N25" s="186">
        <v>0</v>
      </c>
      <c r="O25" s="186">
        <v>330000</v>
      </c>
      <c r="P25" s="185">
        <v>6499399</v>
      </c>
    </row>
    <row r="26" spans="1:16" ht="44.25" customHeight="1">
      <c r="A26" s="43" t="s">
        <v>167</v>
      </c>
      <c r="B26" s="43" t="s">
        <v>85</v>
      </c>
      <c r="C26" s="44" t="s">
        <v>63</v>
      </c>
      <c r="D26" s="44" t="s">
        <v>86</v>
      </c>
      <c r="E26" s="185">
        <v>39324</v>
      </c>
      <c r="F26" s="186">
        <v>39324</v>
      </c>
      <c r="G26" s="186">
        <v>0</v>
      </c>
      <c r="H26" s="186">
        <v>0</v>
      </c>
      <c r="I26" s="186">
        <v>0</v>
      </c>
      <c r="J26" s="185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5">
        <v>39324</v>
      </c>
    </row>
    <row r="27" spans="1:16" ht="15.75" customHeight="1">
      <c r="A27" s="43" t="s">
        <v>168</v>
      </c>
      <c r="B27" s="43" t="s">
        <v>38</v>
      </c>
      <c r="C27" s="44" t="s">
        <v>26</v>
      </c>
      <c r="D27" s="44" t="s">
        <v>87</v>
      </c>
      <c r="E27" s="185">
        <v>817657</v>
      </c>
      <c r="F27" s="186">
        <v>817657</v>
      </c>
      <c r="G27" s="186">
        <v>544021</v>
      </c>
      <c r="H27" s="186">
        <v>62481</v>
      </c>
      <c r="I27" s="186">
        <v>0</v>
      </c>
      <c r="J27" s="185">
        <v>244270</v>
      </c>
      <c r="K27" s="186">
        <v>244270</v>
      </c>
      <c r="L27" s="186">
        <v>0</v>
      </c>
      <c r="M27" s="186">
        <v>0</v>
      </c>
      <c r="N27" s="186">
        <v>0</v>
      </c>
      <c r="O27" s="186">
        <v>244270</v>
      </c>
      <c r="P27" s="185">
        <v>1061927</v>
      </c>
    </row>
    <row r="28" spans="1:16" ht="15.75">
      <c r="A28" s="43" t="s">
        <v>169</v>
      </c>
      <c r="B28" s="43" t="s">
        <v>170</v>
      </c>
      <c r="C28" s="44" t="s">
        <v>26</v>
      </c>
      <c r="D28" s="44" t="s">
        <v>171</v>
      </c>
      <c r="E28" s="185">
        <v>2797456</v>
      </c>
      <c r="F28" s="186">
        <v>2797456</v>
      </c>
      <c r="G28" s="186">
        <v>2159316</v>
      </c>
      <c r="H28" s="186">
        <v>91630</v>
      </c>
      <c r="I28" s="186">
        <v>0</v>
      </c>
      <c r="J28" s="185">
        <v>112000</v>
      </c>
      <c r="K28" s="186">
        <v>112000</v>
      </c>
      <c r="L28" s="186">
        <v>0</v>
      </c>
      <c r="M28" s="186">
        <v>0</v>
      </c>
      <c r="N28" s="186">
        <v>0</v>
      </c>
      <c r="O28" s="186">
        <v>112000</v>
      </c>
      <c r="P28" s="185">
        <v>2909456</v>
      </c>
    </row>
    <row r="29" spans="1:16" ht="15.75" customHeight="1">
      <c r="A29" s="43" t="s">
        <v>172</v>
      </c>
      <c r="B29" s="43" t="s">
        <v>173</v>
      </c>
      <c r="C29" s="44" t="s">
        <v>26</v>
      </c>
      <c r="D29" s="44" t="s">
        <v>174</v>
      </c>
      <c r="E29" s="185">
        <v>59730</v>
      </c>
      <c r="F29" s="186">
        <v>59730</v>
      </c>
      <c r="G29" s="186">
        <v>0</v>
      </c>
      <c r="H29" s="186">
        <v>0</v>
      </c>
      <c r="I29" s="186">
        <v>0</v>
      </c>
      <c r="J29" s="185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5">
        <v>59730</v>
      </c>
    </row>
    <row r="30" spans="1:16" ht="15.75">
      <c r="A30" s="43" t="s">
        <v>565</v>
      </c>
      <c r="B30" s="43" t="s">
        <v>566</v>
      </c>
      <c r="C30" s="44" t="s">
        <v>26</v>
      </c>
      <c r="D30" s="44" t="s">
        <v>567</v>
      </c>
      <c r="E30" s="185">
        <v>1327124</v>
      </c>
      <c r="F30" s="186">
        <v>1327124</v>
      </c>
      <c r="G30" s="186">
        <v>1038436</v>
      </c>
      <c r="H30" s="186">
        <v>29325</v>
      </c>
      <c r="I30" s="186">
        <v>0</v>
      </c>
      <c r="J30" s="185">
        <v>7220</v>
      </c>
      <c r="K30" s="186">
        <v>7220</v>
      </c>
      <c r="L30" s="186">
        <v>0</v>
      </c>
      <c r="M30" s="186">
        <v>0</v>
      </c>
      <c r="N30" s="186">
        <v>0</v>
      </c>
      <c r="O30" s="186">
        <v>7220</v>
      </c>
      <c r="P30" s="185">
        <v>1334344</v>
      </c>
    </row>
    <row r="31" spans="1:16" ht="15.75">
      <c r="A31" s="43" t="s">
        <v>472</v>
      </c>
      <c r="B31" s="43" t="s">
        <v>473</v>
      </c>
      <c r="C31" s="44" t="s">
        <v>59</v>
      </c>
      <c r="D31" s="44" t="s">
        <v>474</v>
      </c>
      <c r="E31" s="185">
        <v>0</v>
      </c>
      <c r="F31" s="186">
        <v>0</v>
      </c>
      <c r="G31" s="186">
        <v>0</v>
      </c>
      <c r="H31" s="186">
        <v>0</v>
      </c>
      <c r="I31" s="186">
        <v>0</v>
      </c>
      <c r="J31" s="185">
        <v>717355</v>
      </c>
      <c r="K31" s="186">
        <v>717355</v>
      </c>
      <c r="L31" s="186">
        <v>0</v>
      </c>
      <c r="M31" s="186">
        <v>0</v>
      </c>
      <c r="N31" s="186">
        <v>0</v>
      </c>
      <c r="O31" s="186">
        <v>717355</v>
      </c>
      <c r="P31" s="185">
        <v>717355</v>
      </c>
    </row>
    <row r="32" spans="1:16" ht="47.25">
      <c r="A32" s="43" t="s">
        <v>352</v>
      </c>
      <c r="B32" s="43" t="s">
        <v>196</v>
      </c>
      <c r="C32" s="44" t="s">
        <v>118</v>
      </c>
      <c r="D32" s="44" t="s">
        <v>197</v>
      </c>
      <c r="E32" s="185">
        <v>0</v>
      </c>
      <c r="F32" s="186">
        <v>0</v>
      </c>
      <c r="G32" s="186">
        <v>0</v>
      </c>
      <c r="H32" s="186">
        <v>0</v>
      </c>
      <c r="I32" s="186">
        <v>0</v>
      </c>
      <c r="J32" s="185">
        <v>695313</v>
      </c>
      <c r="K32" s="186">
        <v>695313</v>
      </c>
      <c r="L32" s="186">
        <v>0</v>
      </c>
      <c r="M32" s="186">
        <v>0</v>
      </c>
      <c r="N32" s="186">
        <v>0</v>
      </c>
      <c r="O32" s="186">
        <v>695313</v>
      </c>
      <c r="P32" s="185">
        <v>695313</v>
      </c>
    </row>
    <row r="33" spans="1:16" ht="31.5">
      <c r="A33" s="19" t="s">
        <v>175</v>
      </c>
      <c r="B33" s="15"/>
      <c r="C33" s="20"/>
      <c r="D33" s="21" t="s">
        <v>27</v>
      </c>
      <c r="E33" s="22">
        <v>81176141.9</v>
      </c>
      <c r="F33" s="20">
        <v>81176141.9</v>
      </c>
      <c r="G33" s="20">
        <v>1461696</v>
      </c>
      <c r="H33" s="20">
        <v>24417</v>
      </c>
      <c r="I33" s="20">
        <v>0</v>
      </c>
      <c r="J33" s="22">
        <v>16187506</v>
      </c>
      <c r="K33" s="20">
        <v>11305368</v>
      </c>
      <c r="L33" s="20">
        <v>2484681</v>
      </c>
      <c r="M33" s="20">
        <v>0</v>
      </c>
      <c r="N33" s="20">
        <v>0</v>
      </c>
      <c r="O33" s="20">
        <v>13702825</v>
      </c>
      <c r="P33" s="22">
        <v>97363647.9</v>
      </c>
    </row>
    <row r="34" spans="1:16" ht="31.5">
      <c r="A34" s="19" t="s">
        <v>176</v>
      </c>
      <c r="B34" s="15"/>
      <c r="C34" s="20"/>
      <c r="D34" s="21" t="s">
        <v>27</v>
      </c>
      <c r="E34" s="22">
        <v>81176141.9</v>
      </c>
      <c r="F34" s="20">
        <v>81176141.9</v>
      </c>
      <c r="G34" s="20">
        <v>1461696</v>
      </c>
      <c r="H34" s="20">
        <v>24417</v>
      </c>
      <c r="I34" s="20">
        <v>0</v>
      </c>
      <c r="J34" s="22">
        <v>16187506</v>
      </c>
      <c r="K34" s="20">
        <v>11305368</v>
      </c>
      <c r="L34" s="20">
        <v>2484681</v>
      </c>
      <c r="M34" s="20">
        <v>0</v>
      </c>
      <c r="N34" s="20">
        <v>0</v>
      </c>
      <c r="O34" s="20">
        <v>13702825</v>
      </c>
      <c r="P34" s="22">
        <v>97363647.9</v>
      </c>
    </row>
    <row r="35" spans="1:16" ht="47.25">
      <c r="A35" s="43" t="s">
        <v>177</v>
      </c>
      <c r="B35" s="43" t="s">
        <v>81</v>
      </c>
      <c r="C35" s="44" t="s">
        <v>58</v>
      </c>
      <c r="D35" s="44" t="s">
        <v>82</v>
      </c>
      <c r="E35" s="185">
        <v>1453115</v>
      </c>
      <c r="F35" s="186">
        <v>1453115</v>
      </c>
      <c r="G35" s="186">
        <v>1095356</v>
      </c>
      <c r="H35" s="186">
        <v>13747</v>
      </c>
      <c r="I35" s="186">
        <v>0</v>
      </c>
      <c r="J35" s="185">
        <v>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5">
        <v>1453115</v>
      </c>
    </row>
    <row r="36" spans="1:16" ht="31.5">
      <c r="A36" s="43" t="s">
        <v>178</v>
      </c>
      <c r="B36" s="43" t="s">
        <v>85</v>
      </c>
      <c r="C36" s="44" t="s">
        <v>63</v>
      </c>
      <c r="D36" s="44" t="s">
        <v>86</v>
      </c>
      <c r="E36" s="185">
        <v>114660</v>
      </c>
      <c r="F36" s="186">
        <v>114660</v>
      </c>
      <c r="G36" s="186">
        <v>0</v>
      </c>
      <c r="H36" s="186">
        <v>0</v>
      </c>
      <c r="I36" s="186">
        <v>0</v>
      </c>
      <c r="J36" s="185">
        <v>5400</v>
      </c>
      <c r="K36" s="186">
        <v>0</v>
      </c>
      <c r="L36" s="186">
        <v>5400</v>
      </c>
      <c r="M36" s="186">
        <v>0</v>
      </c>
      <c r="N36" s="186">
        <v>0</v>
      </c>
      <c r="O36" s="186">
        <v>0</v>
      </c>
      <c r="P36" s="185">
        <v>120060</v>
      </c>
    </row>
    <row r="37" spans="1:16" ht="31.5">
      <c r="A37" s="43" t="s">
        <v>179</v>
      </c>
      <c r="B37" s="43" t="s">
        <v>39</v>
      </c>
      <c r="C37" s="44" t="s">
        <v>65</v>
      </c>
      <c r="D37" s="44" t="s">
        <v>88</v>
      </c>
      <c r="E37" s="185">
        <v>71592627</v>
      </c>
      <c r="F37" s="186">
        <v>71592627</v>
      </c>
      <c r="G37" s="186">
        <v>0</v>
      </c>
      <c r="H37" s="186">
        <v>0</v>
      </c>
      <c r="I37" s="186">
        <v>0</v>
      </c>
      <c r="J37" s="185">
        <v>13046757</v>
      </c>
      <c r="K37" s="186">
        <v>10567476</v>
      </c>
      <c r="L37" s="186">
        <v>2479281</v>
      </c>
      <c r="M37" s="186">
        <v>0</v>
      </c>
      <c r="N37" s="186">
        <v>0</v>
      </c>
      <c r="O37" s="186">
        <v>10567476</v>
      </c>
      <c r="P37" s="185">
        <v>84639384</v>
      </c>
    </row>
    <row r="38" spans="1:16" ht="47.25">
      <c r="A38" s="43" t="s">
        <v>180</v>
      </c>
      <c r="B38" s="43" t="s">
        <v>89</v>
      </c>
      <c r="C38" s="44" t="s">
        <v>181</v>
      </c>
      <c r="D38" s="44" t="s">
        <v>90</v>
      </c>
      <c r="E38" s="185">
        <v>1278658</v>
      </c>
      <c r="F38" s="186">
        <v>1278658</v>
      </c>
      <c r="G38" s="186">
        <v>0</v>
      </c>
      <c r="H38" s="186">
        <v>0</v>
      </c>
      <c r="I38" s="186">
        <v>0</v>
      </c>
      <c r="J38" s="185">
        <v>200000</v>
      </c>
      <c r="K38" s="186">
        <v>200000</v>
      </c>
      <c r="L38" s="186">
        <v>0</v>
      </c>
      <c r="M38" s="186">
        <v>0</v>
      </c>
      <c r="N38" s="186">
        <v>0</v>
      </c>
      <c r="O38" s="186">
        <v>200000</v>
      </c>
      <c r="P38" s="185">
        <v>1478658</v>
      </c>
    </row>
    <row r="39" spans="1:16" ht="38.25" customHeight="1">
      <c r="A39" s="43" t="s">
        <v>182</v>
      </c>
      <c r="B39" s="43" t="s">
        <v>91</v>
      </c>
      <c r="C39" s="44" t="s">
        <v>66</v>
      </c>
      <c r="D39" s="44" t="s">
        <v>11</v>
      </c>
      <c r="E39" s="185">
        <v>40000</v>
      </c>
      <c r="F39" s="186">
        <v>40000</v>
      </c>
      <c r="G39" s="186">
        <v>0</v>
      </c>
      <c r="H39" s="186">
        <v>0</v>
      </c>
      <c r="I39" s="186">
        <v>0</v>
      </c>
      <c r="J39" s="185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5">
        <v>40000</v>
      </c>
    </row>
    <row r="40" spans="1:16" ht="31.5">
      <c r="A40" s="43" t="s">
        <v>183</v>
      </c>
      <c r="B40" s="43" t="s">
        <v>92</v>
      </c>
      <c r="C40" s="44" t="s">
        <v>66</v>
      </c>
      <c r="D40" s="44" t="s">
        <v>12</v>
      </c>
      <c r="E40" s="185">
        <v>362327</v>
      </c>
      <c r="F40" s="186">
        <v>362327</v>
      </c>
      <c r="G40" s="186">
        <v>0</v>
      </c>
      <c r="H40" s="186">
        <v>0</v>
      </c>
      <c r="I40" s="186">
        <v>0</v>
      </c>
      <c r="J40" s="185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5">
        <v>362327</v>
      </c>
    </row>
    <row r="41" spans="1:16" ht="31.5">
      <c r="A41" s="43" t="s">
        <v>184</v>
      </c>
      <c r="B41" s="43" t="s">
        <v>93</v>
      </c>
      <c r="C41" s="44" t="s">
        <v>66</v>
      </c>
      <c r="D41" s="44" t="s">
        <v>94</v>
      </c>
      <c r="E41" s="185">
        <v>188661</v>
      </c>
      <c r="F41" s="186">
        <v>188661</v>
      </c>
      <c r="G41" s="186">
        <v>0</v>
      </c>
      <c r="H41" s="186">
        <v>0</v>
      </c>
      <c r="I41" s="186">
        <v>0</v>
      </c>
      <c r="J41" s="185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5">
        <v>188661</v>
      </c>
    </row>
    <row r="42" spans="1:16" ht="31.5">
      <c r="A42" s="43" t="s">
        <v>185</v>
      </c>
      <c r="B42" s="43" t="s">
        <v>95</v>
      </c>
      <c r="C42" s="44" t="s">
        <v>66</v>
      </c>
      <c r="D42" s="44" t="s">
        <v>96</v>
      </c>
      <c r="E42" s="185">
        <v>2574387.9</v>
      </c>
      <c r="F42" s="186">
        <v>2574387.9</v>
      </c>
      <c r="G42" s="186">
        <v>0</v>
      </c>
      <c r="H42" s="186">
        <v>0</v>
      </c>
      <c r="I42" s="186">
        <v>0</v>
      </c>
      <c r="J42" s="185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5">
        <v>2574387.9</v>
      </c>
    </row>
    <row r="43" spans="1:16" ht="31.5">
      <c r="A43" s="43" t="s">
        <v>186</v>
      </c>
      <c r="B43" s="43" t="s">
        <v>187</v>
      </c>
      <c r="C43" s="44" t="s">
        <v>66</v>
      </c>
      <c r="D43" s="44" t="s">
        <v>188</v>
      </c>
      <c r="E43" s="185">
        <v>373100</v>
      </c>
      <c r="F43" s="186">
        <v>373100</v>
      </c>
      <c r="G43" s="186">
        <v>0</v>
      </c>
      <c r="H43" s="186">
        <v>0</v>
      </c>
      <c r="I43" s="186">
        <v>0</v>
      </c>
      <c r="J43" s="185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5">
        <v>373100</v>
      </c>
    </row>
    <row r="44" spans="1:16" ht="31.5">
      <c r="A44" s="43" t="s">
        <v>189</v>
      </c>
      <c r="B44" s="43" t="s">
        <v>190</v>
      </c>
      <c r="C44" s="44" t="s">
        <v>66</v>
      </c>
      <c r="D44" s="44" t="s">
        <v>191</v>
      </c>
      <c r="E44" s="185">
        <v>463670</v>
      </c>
      <c r="F44" s="186">
        <v>463670</v>
      </c>
      <c r="G44" s="186">
        <v>366340</v>
      </c>
      <c r="H44" s="186">
        <v>10670</v>
      </c>
      <c r="I44" s="186">
        <v>0</v>
      </c>
      <c r="J44" s="185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5">
        <v>463670</v>
      </c>
    </row>
    <row r="45" spans="1:16" ht="15.75">
      <c r="A45" s="43" t="s">
        <v>192</v>
      </c>
      <c r="B45" s="43" t="s">
        <v>193</v>
      </c>
      <c r="C45" s="44" t="s">
        <v>66</v>
      </c>
      <c r="D45" s="44" t="s">
        <v>194</v>
      </c>
      <c r="E45" s="185">
        <v>2710936</v>
      </c>
      <c r="F45" s="186">
        <v>2710936</v>
      </c>
      <c r="G45" s="186">
        <v>0</v>
      </c>
      <c r="H45" s="186">
        <v>0</v>
      </c>
      <c r="I45" s="186">
        <v>0</v>
      </c>
      <c r="J45" s="185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5">
        <v>2710936</v>
      </c>
    </row>
    <row r="46" spans="1:16" ht="47.25">
      <c r="A46" s="43" t="s">
        <v>195</v>
      </c>
      <c r="B46" s="43" t="s">
        <v>196</v>
      </c>
      <c r="C46" s="44" t="s">
        <v>118</v>
      </c>
      <c r="D46" s="44" t="s">
        <v>197</v>
      </c>
      <c r="E46" s="185">
        <v>0</v>
      </c>
      <c r="F46" s="186">
        <v>0</v>
      </c>
      <c r="G46" s="186">
        <v>0</v>
      </c>
      <c r="H46" s="186">
        <v>0</v>
      </c>
      <c r="I46" s="186">
        <v>0</v>
      </c>
      <c r="J46" s="185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5">
        <v>0</v>
      </c>
    </row>
    <row r="47" spans="1:16" ht="31.5">
      <c r="A47" s="43" t="s">
        <v>475</v>
      </c>
      <c r="B47" s="43" t="s">
        <v>476</v>
      </c>
      <c r="C47" s="44" t="s">
        <v>118</v>
      </c>
      <c r="D47" s="44" t="s">
        <v>477</v>
      </c>
      <c r="E47" s="185">
        <v>0</v>
      </c>
      <c r="F47" s="186">
        <v>0</v>
      </c>
      <c r="G47" s="186">
        <v>0</v>
      </c>
      <c r="H47" s="186">
        <v>0</v>
      </c>
      <c r="I47" s="186">
        <v>0</v>
      </c>
      <c r="J47" s="185">
        <v>2935349</v>
      </c>
      <c r="K47" s="186">
        <v>537892</v>
      </c>
      <c r="L47" s="186">
        <v>0</v>
      </c>
      <c r="M47" s="186">
        <v>0</v>
      </c>
      <c r="N47" s="186">
        <v>0</v>
      </c>
      <c r="O47" s="186">
        <v>2935349</v>
      </c>
      <c r="P47" s="185">
        <v>2935349</v>
      </c>
    </row>
    <row r="48" spans="1:16" ht="48" customHeight="1">
      <c r="A48" s="43" t="s">
        <v>198</v>
      </c>
      <c r="B48" s="43" t="s">
        <v>199</v>
      </c>
      <c r="C48" s="44" t="s">
        <v>118</v>
      </c>
      <c r="D48" s="44" t="s">
        <v>119</v>
      </c>
      <c r="E48" s="185">
        <v>24000</v>
      </c>
      <c r="F48" s="186">
        <v>24000</v>
      </c>
      <c r="G48" s="186">
        <v>0</v>
      </c>
      <c r="H48" s="186">
        <v>0</v>
      </c>
      <c r="I48" s="186">
        <v>0</v>
      </c>
      <c r="J48" s="185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5">
        <v>24000</v>
      </c>
    </row>
    <row r="49" spans="1:16" s="11" customFormat="1" ht="48" customHeight="1">
      <c r="A49" s="19" t="s">
        <v>200</v>
      </c>
      <c r="B49" s="15"/>
      <c r="C49" s="20"/>
      <c r="D49" s="21" t="s">
        <v>32</v>
      </c>
      <c r="E49" s="22">
        <v>205478380.07999998</v>
      </c>
      <c r="F49" s="20">
        <v>202906884.07999998</v>
      </c>
      <c r="G49" s="20">
        <v>14331283</v>
      </c>
      <c r="H49" s="20">
        <v>629117</v>
      </c>
      <c r="I49" s="20">
        <v>2571496</v>
      </c>
      <c r="J49" s="22">
        <v>8584065</v>
      </c>
      <c r="K49" s="20">
        <v>8284940</v>
      </c>
      <c r="L49" s="20">
        <v>299125</v>
      </c>
      <c r="M49" s="20">
        <v>180266</v>
      </c>
      <c r="N49" s="20">
        <v>42000</v>
      </c>
      <c r="O49" s="20">
        <v>8284940</v>
      </c>
      <c r="P49" s="22">
        <v>214062445.07999998</v>
      </c>
    </row>
    <row r="50" spans="1:16" ht="31.5">
      <c r="A50" s="19" t="s">
        <v>201</v>
      </c>
      <c r="B50" s="15"/>
      <c r="C50" s="20"/>
      <c r="D50" s="21" t="s">
        <v>32</v>
      </c>
      <c r="E50" s="22">
        <v>205478380.07999998</v>
      </c>
      <c r="F50" s="20">
        <v>202906884.07999998</v>
      </c>
      <c r="G50" s="20">
        <v>14331283</v>
      </c>
      <c r="H50" s="20">
        <v>629117</v>
      </c>
      <c r="I50" s="20">
        <v>2571496</v>
      </c>
      <c r="J50" s="22">
        <v>8584065</v>
      </c>
      <c r="K50" s="20">
        <v>8284940</v>
      </c>
      <c r="L50" s="20">
        <v>299125</v>
      </c>
      <c r="M50" s="20">
        <v>180266</v>
      </c>
      <c r="N50" s="20">
        <v>42000</v>
      </c>
      <c r="O50" s="20">
        <v>8284940</v>
      </c>
      <c r="P50" s="22">
        <v>214062445.07999998</v>
      </c>
    </row>
    <row r="51" spans="1:16" ht="48" customHeight="1">
      <c r="A51" s="43" t="s">
        <v>202</v>
      </c>
      <c r="B51" s="43" t="s">
        <v>81</v>
      </c>
      <c r="C51" s="44" t="s">
        <v>58</v>
      </c>
      <c r="D51" s="44" t="s">
        <v>82</v>
      </c>
      <c r="E51" s="185">
        <v>12278711</v>
      </c>
      <c r="F51" s="186">
        <v>12278711</v>
      </c>
      <c r="G51" s="186">
        <v>9013862</v>
      </c>
      <c r="H51" s="186">
        <v>307895</v>
      </c>
      <c r="I51" s="186">
        <v>0</v>
      </c>
      <c r="J51" s="185">
        <v>5694139</v>
      </c>
      <c r="K51" s="186">
        <v>5694139</v>
      </c>
      <c r="L51" s="186">
        <v>0</v>
      </c>
      <c r="M51" s="186">
        <v>0</v>
      </c>
      <c r="N51" s="186">
        <v>0</v>
      </c>
      <c r="O51" s="186">
        <v>5694139</v>
      </c>
      <c r="P51" s="185">
        <v>17972850</v>
      </c>
    </row>
    <row r="52" spans="1:16" ht="47.25">
      <c r="A52" s="43" t="s">
        <v>203</v>
      </c>
      <c r="B52" s="43" t="s">
        <v>40</v>
      </c>
      <c r="C52" s="44" t="s">
        <v>67</v>
      </c>
      <c r="D52" s="44" t="s">
        <v>97</v>
      </c>
      <c r="E52" s="185">
        <v>8297890.590000001</v>
      </c>
      <c r="F52" s="186">
        <v>8297890.590000001</v>
      </c>
      <c r="G52" s="186">
        <v>0</v>
      </c>
      <c r="H52" s="186">
        <v>0</v>
      </c>
      <c r="I52" s="186">
        <v>0</v>
      </c>
      <c r="J52" s="185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5">
        <v>8297890.590000001</v>
      </c>
    </row>
    <row r="53" spans="1:16" ht="63" customHeight="1">
      <c r="A53" s="43" t="s">
        <v>204</v>
      </c>
      <c r="B53" s="43" t="s">
        <v>41</v>
      </c>
      <c r="C53" s="44" t="s">
        <v>28</v>
      </c>
      <c r="D53" s="44" t="s">
        <v>98</v>
      </c>
      <c r="E53" s="185">
        <v>46413194.48999999</v>
      </c>
      <c r="F53" s="186">
        <v>46413194.48999999</v>
      </c>
      <c r="G53" s="186">
        <v>0</v>
      </c>
      <c r="H53" s="186">
        <v>0</v>
      </c>
      <c r="I53" s="186">
        <v>0</v>
      </c>
      <c r="J53" s="185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5">
        <v>46413194.48999999</v>
      </c>
    </row>
    <row r="54" spans="1:16" ht="58.5" customHeight="1">
      <c r="A54" s="43" t="s">
        <v>205</v>
      </c>
      <c r="B54" s="43" t="s">
        <v>42</v>
      </c>
      <c r="C54" s="44" t="s">
        <v>67</v>
      </c>
      <c r="D54" s="44" t="s">
        <v>99</v>
      </c>
      <c r="E54" s="185">
        <v>90500</v>
      </c>
      <c r="F54" s="186">
        <v>90500</v>
      </c>
      <c r="G54" s="186">
        <v>0</v>
      </c>
      <c r="H54" s="186">
        <v>0</v>
      </c>
      <c r="I54" s="186">
        <v>0</v>
      </c>
      <c r="J54" s="185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5">
        <v>90500</v>
      </c>
    </row>
    <row r="55" spans="1:16" ht="47.25">
      <c r="A55" s="43" t="s">
        <v>206</v>
      </c>
      <c r="B55" s="43" t="s">
        <v>100</v>
      </c>
      <c r="C55" s="44" t="s">
        <v>28</v>
      </c>
      <c r="D55" s="44" t="s">
        <v>101</v>
      </c>
      <c r="E55" s="185">
        <v>1267900</v>
      </c>
      <c r="F55" s="186">
        <v>1267900</v>
      </c>
      <c r="G55" s="186">
        <v>0</v>
      </c>
      <c r="H55" s="186">
        <v>0</v>
      </c>
      <c r="I55" s="186">
        <v>0</v>
      </c>
      <c r="J55" s="185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85">
        <v>1267900</v>
      </c>
    </row>
    <row r="56" spans="1:16" ht="31.5">
      <c r="A56" s="43" t="s">
        <v>207</v>
      </c>
      <c r="B56" s="43" t="s">
        <v>43</v>
      </c>
      <c r="C56" s="44" t="s">
        <v>67</v>
      </c>
      <c r="D56" s="44" t="s">
        <v>102</v>
      </c>
      <c r="E56" s="185">
        <v>32730</v>
      </c>
      <c r="F56" s="186">
        <v>32730</v>
      </c>
      <c r="G56" s="186">
        <v>0</v>
      </c>
      <c r="H56" s="186">
        <v>0</v>
      </c>
      <c r="I56" s="186">
        <v>0</v>
      </c>
      <c r="J56" s="185">
        <v>0</v>
      </c>
      <c r="K56" s="186">
        <v>0</v>
      </c>
      <c r="L56" s="186">
        <v>0</v>
      </c>
      <c r="M56" s="186">
        <v>0</v>
      </c>
      <c r="N56" s="186">
        <v>0</v>
      </c>
      <c r="O56" s="186">
        <v>0</v>
      </c>
      <c r="P56" s="185">
        <v>32730</v>
      </c>
    </row>
    <row r="57" spans="1:16" ht="60" customHeight="1">
      <c r="A57" s="43" t="s">
        <v>208</v>
      </c>
      <c r="B57" s="43" t="s">
        <v>103</v>
      </c>
      <c r="C57" s="44" t="s">
        <v>68</v>
      </c>
      <c r="D57" s="44" t="s">
        <v>104</v>
      </c>
      <c r="E57" s="185">
        <v>57000</v>
      </c>
      <c r="F57" s="186">
        <v>57000</v>
      </c>
      <c r="G57" s="186">
        <v>0</v>
      </c>
      <c r="H57" s="186">
        <v>0</v>
      </c>
      <c r="I57" s="186">
        <v>0</v>
      </c>
      <c r="J57" s="185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5">
        <v>57000</v>
      </c>
    </row>
    <row r="58" spans="1:16" ht="60" customHeight="1">
      <c r="A58" s="43" t="s">
        <v>209</v>
      </c>
      <c r="B58" s="43" t="s">
        <v>44</v>
      </c>
      <c r="C58" s="44" t="s">
        <v>68</v>
      </c>
      <c r="D58" s="44" t="s">
        <v>34</v>
      </c>
      <c r="E58" s="185">
        <v>1000000</v>
      </c>
      <c r="F58" s="186">
        <v>1000000</v>
      </c>
      <c r="G58" s="186">
        <v>0</v>
      </c>
      <c r="H58" s="186">
        <v>0</v>
      </c>
      <c r="I58" s="186">
        <v>0</v>
      </c>
      <c r="J58" s="185">
        <v>0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85">
        <v>1000000</v>
      </c>
    </row>
    <row r="59" spans="1:16" ht="31.5">
      <c r="A59" s="43" t="s">
        <v>210</v>
      </c>
      <c r="B59" s="43" t="s">
        <v>45</v>
      </c>
      <c r="C59" s="44" t="s">
        <v>68</v>
      </c>
      <c r="D59" s="44" t="s">
        <v>105</v>
      </c>
      <c r="E59" s="185">
        <v>0</v>
      </c>
      <c r="F59" s="186">
        <v>0</v>
      </c>
      <c r="G59" s="186">
        <v>0</v>
      </c>
      <c r="H59" s="186">
        <v>0</v>
      </c>
      <c r="I59" s="186">
        <v>0</v>
      </c>
      <c r="J59" s="185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85">
        <v>0</v>
      </c>
    </row>
    <row r="60" spans="1:16" s="11" customFormat="1" ht="31.5">
      <c r="A60" s="43" t="s">
        <v>211</v>
      </c>
      <c r="B60" s="43" t="s">
        <v>106</v>
      </c>
      <c r="C60" s="44" t="s">
        <v>68</v>
      </c>
      <c r="D60" s="44" t="s">
        <v>35</v>
      </c>
      <c r="E60" s="185">
        <v>5808400</v>
      </c>
      <c r="F60" s="186">
        <v>5808400</v>
      </c>
      <c r="G60" s="186">
        <v>0</v>
      </c>
      <c r="H60" s="186">
        <v>0</v>
      </c>
      <c r="I60" s="186">
        <v>0</v>
      </c>
      <c r="J60" s="185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5">
        <v>5808400</v>
      </c>
    </row>
    <row r="61" spans="1:16" ht="15.75">
      <c r="A61" s="43" t="s">
        <v>212</v>
      </c>
      <c r="B61" s="43" t="s">
        <v>46</v>
      </c>
      <c r="C61" s="44" t="s">
        <v>69</v>
      </c>
      <c r="D61" s="44" t="s">
        <v>107</v>
      </c>
      <c r="E61" s="185">
        <v>1057820</v>
      </c>
      <c r="F61" s="186">
        <v>1057820</v>
      </c>
      <c r="G61" s="186">
        <v>0</v>
      </c>
      <c r="H61" s="186">
        <v>0</v>
      </c>
      <c r="I61" s="186">
        <v>0</v>
      </c>
      <c r="J61" s="185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85">
        <v>1057820</v>
      </c>
    </row>
    <row r="62" spans="1:16" ht="15.75">
      <c r="A62" s="43" t="s">
        <v>213</v>
      </c>
      <c r="B62" s="43" t="s">
        <v>214</v>
      </c>
      <c r="C62" s="44" t="s">
        <v>69</v>
      </c>
      <c r="D62" s="44" t="s">
        <v>112</v>
      </c>
      <c r="E62" s="185">
        <v>107142</v>
      </c>
      <c r="F62" s="186">
        <v>107142</v>
      </c>
      <c r="G62" s="186">
        <v>0</v>
      </c>
      <c r="H62" s="186">
        <v>0</v>
      </c>
      <c r="I62" s="186">
        <v>0</v>
      </c>
      <c r="J62" s="185">
        <v>0</v>
      </c>
      <c r="K62" s="186">
        <v>0</v>
      </c>
      <c r="L62" s="186">
        <v>0</v>
      </c>
      <c r="M62" s="186">
        <v>0</v>
      </c>
      <c r="N62" s="186">
        <v>0</v>
      </c>
      <c r="O62" s="186">
        <v>0</v>
      </c>
      <c r="P62" s="185">
        <v>107142</v>
      </c>
    </row>
    <row r="63" spans="1:16" ht="15.75">
      <c r="A63" s="43" t="s">
        <v>215</v>
      </c>
      <c r="B63" s="43" t="s">
        <v>47</v>
      </c>
      <c r="C63" s="44" t="s">
        <v>69</v>
      </c>
      <c r="D63" s="44" t="s">
        <v>108</v>
      </c>
      <c r="E63" s="185">
        <v>24586388</v>
      </c>
      <c r="F63" s="186">
        <v>24586388</v>
      </c>
      <c r="G63" s="186">
        <v>0</v>
      </c>
      <c r="H63" s="186">
        <v>0</v>
      </c>
      <c r="I63" s="186">
        <v>0</v>
      </c>
      <c r="J63" s="185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85">
        <v>24586388</v>
      </c>
    </row>
    <row r="64" spans="1:16" ht="31.5">
      <c r="A64" s="43" t="s">
        <v>216</v>
      </c>
      <c r="B64" s="43" t="s">
        <v>48</v>
      </c>
      <c r="C64" s="44" t="s">
        <v>69</v>
      </c>
      <c r="D64" s="44" t="s">
        <v>109</v>
      </c>
      <c r="E64" s="185">
        <v>7136988</v>
      </c>
      <c r="F64" s="186">
        <v>7136988</v>
      </c>
      <c r="G64" s="186">
        <v>0</v>
      </c>
      <c r="H64" s="186">
        <v>0</v>
      </c>
      <c r="I64" s="186">
        <v>0</v>
      </c>
      <c r="J64" s="185">
        <v>0</v>
      </c>
      <c r="K64" s="186">
        <v>0</v>
      </c>
      <c r="L64" s="186">
        <v>0</v>
      </c>
      <c r="M64" s="186">
        <v>0</v>
      </c>
      <c r="N64" s="186">
        <v>0</v>
      </c>
      <c r="O64" s="186">
        <v>0</v>
      </c>
      <c r="P64" s="185">
        <v>7136988</v>
      </c>
    </row>
    <row r="65" spans="1:16" ht="15.75">
      <c r="A65" s="43" t="s">
        <v>217</v>
      </c>
      <c r="B65" s="43" t="s">
        <v>49</v>
      </c>
      <c r="C65" s="44" t="s">
        <v>69</v>
      </c>
      <c r="D65" s="44" t="s">
        <v>110</v>
      </c>
      <c r="E65" s="185">
        <v>18655790</v>
      </c>
      <c r="F65" s="186">
        <v>18655790</v>
      </c>
      <c r="G65" s="186">
        <v>0</v>
      </c>
      <c r="H65" s="186">
        <v>0</v>
      </c>
      <c r="I65" s="186">
        <v>0</v>
      </c>
      <c r="J65" s="185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5">
        <v>18655790</v>
      </c>
    </row>
    <row r="66" spans="1:16" ht="15.75">
      <c r="A66" s="43" t="s">
        <v>218</v>
      </c>
      <c r="B66" s="43" t="s">
        <v>50</v>
      </c>
      <c r="C66" s="44" t="s">
        <v>69</v>
      </c>
      <c r="D66" s="44" t="s">
        <v>111</v>
      </c>
      <c r="E66" s="185">
        <v>272142</v>
      </c>
      <c r="F66" s="186">
        <v>272142</v>
      </c>
      <c r="G66" s="186">
        <v>0</v>
      </c>
      <c r="H66" s="186">
        <v>0</v>
      </c>
      <c r="I66" s="186">
        <v>0</v>
      </c>
      <c r="J66" s="185">
        <v>0</v>
      </c>
      <c r="K66" s="186">
        <v>0</v>
      </c>
      <c r="L66" s="186">
        <v>0</v>
      </c>
      <c r="M66" s="186">
        <v>0</v>
      </c>
      <c r="N66" s="186">
        <v>0</v>
      </c>
      <c r="O66" s="186">
        <v>0</v>
      </c>
      <c r="P66" s="185">
        <v>272142</v>
      </c>
    </row>
    <row r="67" spans="1:16" s="11" customFormat="1" ht="31.5">
      <c r="A67" s="43" t="s">
        <v>219</v>
      </c>
      <c r="B67" s="43" t="s">
        <v>51</v>
      </c>
      <c r="C67" s="44" t="s">
        <v>69</v>
      </c>
      <c r="D67" s="44" t="s">
        <v>113</v>
      </c>
      <c r="E67" s="185">
        <v>24810987</v>
      </c>
      <c r="F67" s="186">
        <v>24810987</v>
      </c>
      <c r="G67" s="186">
        <v>0</v>
      </c>
      <c r="H67" s="186">
        <v>0</v>
      </c>
      <c r="I67" s="186">
        <v>0</v>
      </c>
      <c r="J67" s="185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5">
        <v>24810987</v>
      </c>
    </row>
    <row r="68" spans="1:16" ht="31.5">
      <c r="A68" s="43" t="s">
        <v>220</v>
      </c>
      <c r="B68" s="43" t="s">
        <v>221</v>
      </c>
      <c r="C68" s="44" t="s">
        <v>68</v>
      </c>
      <c r="D68" s="44" t="s">
        <v>222</v>
      </c>
      <c r="E68" s="185">
        <v>27600</v>
      </c>
      <c r="F68" s="186">
        <v>27600</v>
      </c>
      <c r="G68" s="186">
        <v>0</v>
      </c>
      <c r="H68" s="186">
        <v>0</v>
      </c>
      <c r="I68" s="186">
        <v>0</v>
      </c>
      <c r="J68" s="185">
        <v>0</v>
      </c>
      <c r="K68" s="186">
        <v>0</v>
      </c>
      <c r="L68" s="186">
        <v>0</v>
      </c>
      <c r="M68" s="186">
        <v>0</v>
      </c>
      <c r="N68" s="186">
        <v>0</v>
      </c>
      <c r="O68" s="186">
        <v>0</v>
      </c>
      <c r="P68" s="185">
        <v>27600</v>
      </c>
    </row>
    <row r="69" spans="1:16" ht="60" customHeight="1">
      <c r="A69" s="43" t="s">
        <v>223</v>
      </c>
      <c r="B69" s="43" t="s">
        <v>224</v>
      </c>
      <c r="C69" s="44" t="s">
        <v>29</v>
      </c>
      <c r="D69" s="44" t="s">
        <v>225</v>
      </c>
      <c r="E69" s="185">
        <v>23168532</v>
      </c>
      <c r="F69" s="186">
        <v>23168532</v>
      </c>
      <c r="G69" s="186">
        <v>0</v>
      </c>
      <c r="H69" s="186">
        <v>0</v>
      </c>
      <c r="I69" s="186">
        <v>0</v>
      </c>
      <c r="J69" s="185">
        <v>0</v>
      </c>
      <c r="K69" s="186">
        <v>0</v>
      </c>
      <c r="L69" s="186">
        <v>0</v>
      </c>
      <c r="M69" s="186">
        <v>0</v>
      </c>
      <c r="N69" s="186">
        <v>0</v>
      </c>
      <c r="O69" s="186">
        <v>0</v>
      </c>
      <c r="P69" s="185">
        <v>23168532</v>
      </c>
    </row>
    <row r="70" spans="1:16" ht="47.25">
      <c r="A70" s="43" t="s">
        <v>226</v>
      </c>
      <c r="B70" s="43" t="s">
        <v>227</v>
      </c>
      <c r="C70" s="44" t="s">
        <v>29</v>
      </c>
      <c r="D70" s="44" t="s">
        <v>228</v>
      </c>
      <c r="E70" s="185">
        <v>6557132</v>
      </c>
      <c r="F70" s="186">
        <v>6557132</v>
      </c>
      <c r="G70" s="186">
        <v>0</v>
      </c>
      <c r="H70" s="186">
        <v>0</v>
      </c>
      <c r="I70" s="186">
        <v>0</v>
      </c>
      <c r="J70" s="185">
        <v>0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85">
        <v>6557132</v>
      </c>
    </row>
    <row r="71" spans="1:16" ht="84" customHeight="1">
      <c r="A71" s="43" t="s">
        <v>229</v>
      </c>
      <c r="B71" s="43" t="s">
        <v>230</v>
      </c>
      <c r="C71" s="44" t="s">
        <v>29</v>
      </c>
      <c r="D71" s="44" t="s">
        <v>231</v>
      </c>
      <c r="E71" s="185">
        <v>1887497</v>
      </c>
      <c r="F71" s="186">
        <v>1887497</v>
      </c>
      <c r="G71" s="186">
        <v>0</v>
      </c>
      <c r="H71" s="186">
        <v>0</v>
      </c>
      <c r="I71" s="186">
        <v>0</v>
      </c>
      <c r="J71" s="185">
        <v>0</v>
      </c>
      <c r="K71" s="186">
        <v>0</v>
      </c>
      <c r="L71" s="186">
        <v>0</v>
      </c>
      <c r="M71" s="186">
        <v>0</v>
      </c>
      <c r="N71" s="186">
        <v>0</v>
      </c>
      <c r="O71" s="186">
        <v>0</v>
      </c>
      <c r="P71" s="185">
        <v>1887497</v>
      </c>
    </row>
    <row r="72" spans="1:16" ht="67.5" customHeight="1">
      <c r="A72" s="43" t="s">
        <v>232</v>
      </c>
      <c r="B72" s="43" t="s">
        <v>233</v>
      </c>
      <c r="C72" s="44" t="s">
        <v>69</v>
      </c>
      <c r="D72" s="44" t="s">
        <v>234</v>
      </c>
      <c r="E72" s="185">
        <v>516285</v>
      </c>
      <c r="F72" s="186">
        <v>516285</v>
      </c>
      <c r="G72" s="186">
        <v>0</v>
      </c>
      <c r="H72" s="186">
        <v>0</v>
      </c>
      <c r="I72" s="186">
        <v>0</v>
      </c>
      <c r="J72" s="185">
        <v>0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85">
        <v>516285</v>
      </c>
    </row>
    <row r="73" spans="1:16" s="11" customFormat="1" ht="84" customHeight="1">
      <c r="A73" s="43" t="s">
        <v>235</v>
      </c>
      <c r="B73" s="43" t="s">
        <v>236</v>
      </c>
      <c r="C73" s="44" t="s">
        <v>29</v>
      </c>
      <c r="D73" s="44" t="s">
        <v>237</v>
      </c>
      <c r="E73" s="185">
        <v>6240</v>
      </c>
      <c r="F73" s="186">
        <v>6240</v>
      </c>
      <c r="G73" s="186">
        <v>0</v>
      </c>
      <c r="H73" s="186">
        <v>0</v>
      </c>
      <c r="I73" s="186">
        <v>0</v>
      </c>
      <c r="J73" s="185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5">
        <v>6240</v>
      </c>
    </row>
    <row r="74" spans="1:16" s="11" customFormat="1" ht="84" customHeight="1">
      <c r="A74" s="43" t="s">
        <v>604</v>
      </c>
      <c r="B74" s="43" t="s">
        <v>605</v>
      </c>
      <c r="C74" s="44" t="s">
        <v>69</v>
      </c>
      <c r="D74" s="44" t="s">
        <v>606</v>
      </c>
      <c r="E74" s="185">
        <v>350000</v>
      </c>
      <c r="F74" s="186">
        <v>350000</v>
      </c>
      <c r="G74" s="186">
        <v>0</v>
      </c>
      <c r="H74" s="186">
        <v>0</v>
      </c>
      <c r="I74" s="186">
        <v>0</v>
      </c>
      <c r="J74" s="185">
        <v>0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85">
        <v>350000</v>
      </c>
    </row>
    <row r="75" spans="1:16" s="11" customFormat="1" ht="84" customHeight="1">
      <c r="A75" s="43" t="s">
        <v>607</v>
      </c>
      <c r="B75" s="43" t="s">
        <v>608</v>
      </c>
      <c r="C75" s="44" t="s">
        <v>69</v>
      </c>
      <c r="D75" s="44" t="s">
        <v>609</v>
      </c>
      <c r="E75" s="185">
        <v>4883757</v>
      </c>
      <c r="F75" s="186">
        <v>4883757</v>
      </c>
      <c r="G75" s="186">
        <v>0</v>
      </c>
      <c r="H75" s="186">
        <v>0</v>
      </c>
      <c r="I75" s="186">
        <v>0</v>
      </c>
      <c r="J75" s="185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5">
        <v>4883757</v>
      </c>
    </row>
    <row r="76" spans="1:16" ht="45" customHeight="1">
      <c r="A76" s="43" t="s">
        <v>354</v>
      </c>
      <c r="B76" s="43" t="s">
        <v>355</v>
      </c>
      <c r="C76" s="44" t="s">
        <v>67</v>
      </c>
      <c r="D76" s="44" t="s">
        <v>351</v>
      </c>
      <c r="E76" s="185">
        <v>38700</v>
      </c>
      <c r="F76" s="186">
        <v>38700</v>
      </c>
      <c r="G76" s="186">
        <v>0</v>
      </c>
      <c r="H76" s="186">
        <v>0</v>
      </c>
      <c r="I76" s="186">
        <v>0</v>
      </c>
      <c r="J76" s="185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5">
        <v>38700</v>
      </c>
    </row>
    <row r="77" spans="1:16" ht="76.5" customHeight="1">
      <c r="A77" s="43" t="s">
        <v>238</v>
      </c>
      <c r="B77" s="43" t="s">
        <v>70</v>
      </c>
      <c r="C77" s="44" t="s">
        <v>30</v>
      </c>
      <c r="D77" s="44" t="s">
        <v>114</v>
      </c>
      <c r="E77" s="185">
        <v>3117059</v>
      </c>
      <c r="F77" s="186">
        <v>3117059</v>
      </c>
      <c r="G77" s="186">
        <v>2431402</v>
      </c>
      <c r="H77" s="186">
        <v>57875</v>
      </c>
      <c r="I77" s="186">
        <v>0</v>
      </c>
      <c r="J77" s="185">
        <v>10300</v>
      </c>
      <c r="K77" s="186">
        <v>0</v>
      </c>
      <c r="L77" s="186">
        <v>10300</v>
      </c>
      <c r="M77" s="186">
        <v>5000</v>
      </c>
      <c r="N77" s="186">
        <v>0</v>
      </c>
      <c r="O77" s="186">
        <v>0</v>
      </c>
      <c r="P77" s="185">
        <v>3127359</v>
      </c>
    </row>
    <row r="78" spans="1:16" ht="44.25" customHeight="1">
      <c r="A78" s="43" t="s">
        <v>239</v>
      </c>
      <c r="B78" s="43" t="s">
        <v>71</v>
      </c>
      <c r="C78" s="44" t="s">
        <v>29</v>
      </c>
      <c r="D78" s="44" t="s">
        <v>240</v>
      </c>
      <c r="E78" s="185">
        <v>1941594</v>
      </c>
      <c r="F78" s="186">
        <v>1941594</v>
      </c>
      <c r="G78" s="186">
        <v>1155986</v>
      </c>
      <c r="H78" s="186">
        <v>174886</v>
      </c>
      <c r="I78" s="186">
        <v>0</v>
      </c>
      <c r="J78" s="185">
        <v>549670</v>
      </c>
      <c r="K78" s="186">
        <v>260845</v>
      </c>
      <c r="L78" s="186">
        <v>288825</v>
      </c>
      <c r="M78" s="186">
        <v>175266</v>
      </c>
      <c r="N78" s="186">
        <v>42000</v>
      </c>
      <c r="O78" s="186">
        <v>260845</v>
      </c>
      <c r="P78" s="185">
        <v>2491264</v>
      </c>
    </row>
    <row r="79" spans="1:16" ht="39" customHeight="1">
      <c r="A79" s="43" t="s">
        <v>241</v>
      </c>
      <c r="B79" s="43" t="s">
        <v>115</v>
      </c>
      <c r="C79" s="44" t="s">
        <v>69</v>
      </c>
      <c r="D79" s="44" t="s">
        <v>116</v>
      </c>
      <c r="E79" s="185">
        <v>517014</v>
      </c>
      <c r="F79" s="186">
        <v>517014</v>
      </c>
      <c r="G79" s="186">
        <v>400393</v>
      </c>
      <c r="H79" s="186">
        <v>8571</v>
      </c>
      <c r="I79" s="186">
        <v>0</v>
      </c>
      <c r="J79" s="185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5">
        <v>517014</v>
      </c>
    </row>
    <row r="80" spans="1:16" ht="32.25" customHeight="1">
      <c r="A80" s="43" t="s">
        <v>242</v>
      </c>
      <c r="B80" s="43" t="s">
        <v>243</v>
      </c>
      <c r="C80" s="44" t="s">
        <v>69</v>
      </c>
      <c r="D80" s="44" t="s">
        <v>244</v>
      </c>
      <c r="E80" s="185">
        <v>10000</v>
      </c>
      <c r="F80" s="186">
        <v>10000</v>
      </c>
      <c r="G80" s="186">
        <v>0</v>
      </c>
      <c r="H80" s="186">
        <v>0</v>
      </c>
      <c r="I80" s="186">
        <v>0</v>
      </c>
      <c r="J80" s="185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5">
        <v>10000</v>
      </c>
    </row>
    <row r="81" spans="1:16" s="11" customFormat="1" ht="63">
      <c r="A81" s="43" t="s">
        <v>478</v>
      </c>
      <c r="B81" s="43" t="s">
        <v>267</v>
      </c>
      <c r="C81" s="44" t="s">
        <v>69</v>
      </c>
      <c r="D81" s="44" t="s">
        <v>268</v>
      </c>
      <c r="E81" s="185">
        <v>2784537</v>
      </c>
      <c r="F81" s="186">
        <v>2784537</v>
      </c>
      <c r="G81" s="186">
        <v>0</v>
      </c>
      <c r="H81" s="186">
        <v>0</v>
      </c>
      <c r="I81" s="186">
        <v>0</v>
      </c>
      <c r="J81" s="185">
        <v>0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85">
        <v>2784537</v>
      </c>
    </row>
    <row r="82" spans="1:16" ht="78.75">
      <c r="A82" s="43" t="s">
        <v>245</v>
      </c>
      <c r="B82" s="43" t="s">
        <v>246</v>
      </c>
      <c r="C82" s="44" t="s">
        <v>29</v>
      </c>
      <c r="D82" s="44" t="s">
        <v>247</v>
      </c>
      <c r="E82" s="185">
        <v>710100</v>
      </c>
      <c r="F82" s="186">
        <v>710100</v>
      </c>
      <c r="G82" s="186">
        <v>0</v>
      </c>
      <c r="H82" s="186">
        <v>0</v>
      </c>
      <c r="I82" s="186">
        <v>0</v>
      </c>
      <c r="J82" s="185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85">
        <v>710100</v>
      </c>
    </row>
    <row r="83" spans="1:16" ht="47.25">
      <c r="A83" s="43" t="s">
        <v>356</v>
      </c>
      <c r="B83" s="43" t="s">
        <v>357</v>
      </c>
      <c r="C83" s="44" t="s">
        <v>29</v>
      </c>
      <c r="D83" s="44" t="s">
        <v>358</v>
      </c>
      <c r="E83" s="185">
        <v>18000</v>
      </c>
      <c r="F83" s="186">
        <v>18000</v>
      </c>
      <c r="G83" s="186">
        <v>0</v>
      </c>
      <c r="H83" s="186">
        <v>0</v>
      </c>
      <c r="I83" s="186">
        <v>0</v>
      </c>
      <c r="J83" s="185">
        <v>0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85">
        <v>18000</v>
      </c>
    </row>
    <row r="84" spans="1:16" ht="15.75">
      <c r="A84" s="43" t="s">
        <v>359</v>
      </c>
      <c r="B84" s="43" t="s">
        <v>360</v>
      </c>
      <c r="C84" s="44" t="s">
        <v>29</v>
      </c>
      <c r="D84" s="44" t="s">
        <v>361</v>
      </c>
      <c r="E84" s="185">
        <v>200</v>
      </c>
      <c r="F84" s="186">
        <v>200</v>
      </c>
      <c r="G84" s="186">
        <v>0</v>
      </c>
      <c r="H84" s="186">
        <v>0</v>
      </c>
      <c r="I84" s="186">
        <v>0</v>
      </c>
      <c r="J84" s="185">
        <v>0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5">
        <v>200</v>
      </c>
    </row>
    <row r="85" spans="1:16" ht="79.5" customHeight="1">
      <c r="A85" s="43" t="s">
        <v>248</v>
      </c>
      <c r="B85" s="43" t="s">
        <v>249</v>
      </c>
      <c r="C85" s="44" t="s">
        <v>28</v>
      </c>
      <c r="D85" s="44" t="s">
        <v>250</v>
      </c>
      <c r="E85" s="185">
        <v>21923</v>
      </c>
      <c r="F85" s="186">
        <v>21923</v>
      </c>
      <c r="G85" s="186">
        <v>0</v>
      </c>
      <c r="H85" s="186">
        <v>0</v>
      </c>
      <c r="I85" s="186">
        <v>0</v>
      </c>
      <c r="J85" s="185">
        <v>0</v>
      </c>
      <c r="K85" s="186">
        <v>0</v>
      </c>
      <c r="L85" s="186">
        <v>0</v>
      </c>
      <c r="M85" s="186">
        <v>0</v>
      </c>
      <c r="N85" s="186">
        <v>0</v>
      </c>
      <c r="O85" s="186">
        <v>0</v>
      </c>
      <c r="P85" s="185">
        <v>21923</v>
      </c>
    </row>
    <row r="86" spans="1:16" ht="173.25" customHeight="1">
      <c r="A86" s="43" t="s">
        <v>251</v>
      </c>
      <c r="B86" s="43" t="s">
        <v>117</v>
      </c>
      <c r="C86" s="44" t="s">
        <v>69</v>
      </c>
      <c r="D86" s="44" t="s">
        <v>483</v>
      </c>
      <c r="E86" s="185">
        <v>2064900</v>
      </c>
      <c r="F86" s="186">
        <v>2064900</v>
      </c>
      <c r="G86" s="186">
        <v>0</v>
      </c>
      <c r="H86" s="186">
        <v>0</v>
      </c>
      <c r="I86" s="186">
        <v>0</v>
      </c>
      <c r="J86" s="185">
        <v>0</v>
      </c>
      <c r="K86" s="186">
        <v>0</v>
      </c>
      <c r="L86" s="186">
        <v>0</v>
      </c>
      <c r="M86" s="186">
        <v>0</v>
      </c>
      <c r="N86" s="186">
        <v>0</v>
      </c>
      <c r="O86" s="186">
        <v>0</v>
      </c>
      <c r="P86" s="185">
        <v>2064900</v>
      </c>
    </row>
    <row r="87" spans="1:16" ht="37.5" customHeight="1">
      <c r="A87" s="43" t="s">
        <v>252</v>
      </c>
      <c r="B87" s="43" t="s">
        <v>253</v>
      </c>
      <c r="C87" s="44" t="s">
        <v>13</v>
      </c>
      <c r="D87" s="44" t="s">
        <v>254</v>
      </c>
      <c r="E87" s="185">
        <v>1767781</v>
      </c>
      <c r="F87" s="186">
        <v>1767781</v>
      </c>
      <c r="G87" s="186">
        <v>1329640</v>
      </c>
      <c r="H87" s="186">
        <v>79890</v>
      </c>
      <c r="I87" s="186">
        <v>0</v>
      </c>
      <c r="J87" s="185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85">
        <v>1767781</v>
      </c>
    </row>
    <row r="88" spans="1:16" ht="31.5">
      <c r="A88" s="43" t="s">
        <v>255</v>
      </c>
      <c r="B88" s="43" t="s">
        <v>256</v>
      </c>
      <c r="C88" s="44" t="s">
        <v>13</v>
      </c>
      <c r="D88" s="44" t="s">
        <v>257</v>
      </c>
      <c r="E88" s="185">
        <v>644450</v>
      </c>
      <c r="F88" s="186">
        <v>644450</v>
      </c>
      <c r="G88" s="186">
        <v>0</v>
      </c>
      <c r="H88" s="186">
        <v>0</v>
      </c>
      <c r="I88" s="186">
        <v>0</v>
      </c>
      <c r="J88" s="185">
        <v>15000</v>
      </c>
      <c r="K88" s="186">
        <v>15000</v>
      </c>
      <c r="L88" s="186">
        <v>0</v>
      </c>
      <c r="M88" s="186">
        <v>0</v>
      </c>
      <c r="N88" s="186">
        <v>0</v>
      </c>
      <c r="O88" s="186">
        <v>15000</v>
      </c>
      <c r="P88" s="185">
        <v>659450</v>
      </c>
    </row>
    <row r="89" spans="1:16" ht="63" customHeight="1">
      <c r="A89" s="43" t="s">
        <v>362</v>
      </c>
      <c r="B89" s="43" t="s">
        <v>138</v>
      </c>
      <c r="C89" s="44" t="s">
        <v>10</v>
      </c>
      <c r="D89" s="44" t="s">
        <v>139</v>
      </c>
      <c r="E89" s="185">
        <v>2571496</v>
      </c>
      <c r="F89" s="186">
        <v>0</v>
      </c>
      <c r="G89" s="186">
        <v>0</v>
      </c>
      <c r="H89" s="186">
        <v>0</v>
      </c>
      <c r="I89" s="186">
        <v>2571496</v>
      </c>
      <c r="J89" s="185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5">
        <v>2571496</v>
      </c>
    </row>
    <row r="90" spans="1:16" ht="113.25" customHeight="1">
      <c r="A90" s="43" t="s">
        <v>759</v>
      </c>
      <c r="B90" s="43" t="s">
        <v>760</v>
      </c>
      <c r="C90" s="44" t="s">
        <v>143</v>
      </c>
      <c r="D90" s="44" t="s">
        <v>761</v>
      </c>
      <c r="E90" s="185">
        <v>0</v>
      </c>
      <c r="F90" s="186">
        <v>0</v>
      </c>
      <c r="G90" s="186">
        <v>0</v>
      </c>
      <c r="H90" s="186">
        <v>0</v>
      </c>
      <c r="I90" s="186">
        <v>0</v>
      </c>
      <c r="J90" s="185">
        <v>2314956</v>
      </c>
      <c r="K90" s="186">
        <v>2314956</v>
      </c>
      <c r="L90" s="186">
        <v>0</v>
      </c>
      <c r="M90" s="186">
        <v>0</v>
      </c>
      <c r="N90" s="186">
        <v>0</v>
      </c>
      <c r="O90" s="186">
        <v>2314956</v>
      </c>
      <c r="P90" s="185">
        <v>2314956</v>
      </c>
    </row>
    <row r="91" spans="1:16" ht="15.75">
      <c r="A91" s="19" t="s">
        <v>258</v>
      </c>
      <c r="B91" s="15"/>
      <c r="C91" s="20"/>
      <c r="D91" s="21" t="s">
        <v>0</v>
      </c>
      <c r="E91" s="22">
        <v>1361889</v>
      </c>
      <c r="F91" s="20">
        <v>1361889</v>
      </c>
      <c r="G91" s="20">
        <v>985009</v>
      </c>
      <c r="H91" s="20">
        <v>24281</v>
      </c>
      <c r="I91" s="20">
        <v>0</v>
      </c>
      <c r="J91" s="22">
        <v>26200</v>
      </c>
      <c r="K91" s="20">
        <v>26200</v>
      </c>
      <c r="L91" s="20">
        <v>0</v>
      </c>
      <c r="M91" s="20">
        <v>0</v>
      </c>
      <c r="N91" s="20">
        <v>0</v>
      </c>
      <c r="O91" s="20">
        <v>26200</v>
      </c>
      <c r="P91" s="22">
        <v>1388089</v>
      </c>
    </row>
    <row r="92" spans="1:16" ht="15.75">
      <c r="A92" s="19" t="s">
        <v>259</v>
      </c>
      <c r="B92" s="15"/>
      <c r="C92" s="20"/>
      <c r="D92" s="21" t="s">
        <v>0</v>
      </c>
      <c r="E92" s="22">
        <v>1361889</v>
      </c>
      <c r="F92" s="20">
        <v>1361889</v>
      </c>
      <c r="G92" s="20">
        <v>985009</v>
      </c>
      <c r="H92" s="20">
        <v>24281</v>
      </c>
      <c r="I92" s="20">
        <v>0</v>
      </c>
      <c r="J92" s="22">
        <v>26200</v>
      </c>
      <c r="K92" s="20">
        <v>26200</v>
      </c>
      <c r="L92" s="20">
        <v>0</v>
      </c>
      <c r="M92" s="20">
        <v>0</v>
      </c>
      <c r="N92" s="20">
        <v>0</v>
      </c>
      <c r="O92" s="20">
        <v>26200</v>
      </c>
      <c r="P92" s="22">
        <v>1388089</v>
      </c>
    </row>
    <row r="93" spans="1:16" ht="47.25">
      <c r="A93" s="43" t="s">
        <v>260</v>
      </c>
      <c r="B93" s="43" t="s">
        <v>81</v>
      </c>
      <c r="C93" s="44" t="s">
        <v>58</v>
      </c>
      <c r="D93" s="44" t="s">
        <v>82</v>
      </c>
      <c r="E93" s="185">
        <v>1232889</v>
      </c>
      <c r="F93" s="186">
        <v>1232889</v>
      </c>
      <c r="G93" s="186">
        <v>985009</v>
      </c>
      <c r="H93" s="186">
        <v>24281</v>
      </c>
      <c r="I93" s="186">
        <v>0</v>
      </c>
      <c r="J93" s="185">
        <v>26200</v>
      </c>
      <c r="K93" s="186">
        <v>26200</v>
      </c>
      <c r="L93" s="186">
        <v>0</v>
      </c>
      <c r="M93" s="186">
        <v>0</v>
      </c>
      <c r="N93" s="186">
        <v>0</v>
      </c>
      <c r="O93" s="186">
        <v>26200</v>
      </c>
      <c r="P93" s="185">
        <v>1259089</v>
      </c>
    </row>
    <row r="94" spans="1:16" ht="63">
      <c r="A94" s="43" t="s">
        <v>610</v>
      </c>
      <c r="B94" s="43" t="s">
        <v>611</v>
      </c>
      <c r="C94" s="44" t="s">
        <v>69</v>
      </c>
      <c r="D94" s="44" t="s">
        <v>612</v>
      </c>
      <c r="E94" s="185">
        <v>100000</v>
      </c>
      <c r="F94" s="186">
        <v>100000</v>
      </c>
      <c r="G94" s="186">
        <v>0</v>
      </c>
      <c r="H94" s="186">
        <v>0</v>
      </c>
      <c r="I94" s="186">
        <v>0</v>
      </c>
      <c r="J94" s="185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85">
        <v>100000</v>
      </c>
    </row>
    <row r="95" spans="1:16" s="11" customFormat="1" ht="31.5">
      <c r="A95" s="43" t="s">
        <v>261</v>
      </c>
      <c r="B95" s="43" t="s">
        <v>52</v>
      </c>
      <c r="C95" s="44" t="s">
        <v>69</v>
      </c>
      <c r="D95" s="44" t="s">
        <v>120</v>
      </c>
      <c r="E95" s="185">
        <v>29000</v>
      </c>
      <c r="F95" s="186">
        <v>29000</v>
      </c>
      <c r="G95" s="186">
        <v>0</v>
      </c>
      <c r="H95" s="186">
        <v>0</v>
      </c>
      <c r="I95" s="186">
        <v>0</v>
      </c>
      <c r="J95" s="185">
        <v>0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85">
        <v>29000</v>
      </c>
    </row>
    <row r="96" spans="1:16" ht="45" customHeight="1">
      <c r="A96" s="19" t="s">
        <v>262</v>
      </c>
      <c r="B96" s="15"/>
      <c r="C96" s="20"/>
      <c r="D96" s="21" t="s">
        <v>1</v>
      </c>
      <c r="E96" s="22">
        <v>22072412</v>
      </c>
      <c r="F96" s="20">
        <v>22072412</v>
      </c>
      <c r="G96" s="20">
        <v>11408683</v>
      </c>
      <c r="H96" s="20">
        <v>1490486</v>
      </c>
      <c r="I96" s="20">
        <v>0</v>
      </c>
      <c r="J96" s="22">
        <v>7568575</v>
      </c>
      <c r="K96" s="20">
        <v>7398620</v>
      </c>
      <c r="L96" s="20">
        <v>169955</v>
      </c>
      <c r="M96" s="20">
        <v>132750</v>
      </c>
      <c r="N96" s="20">
        <v>4400</v>
      </c>
      <c r="O96" s="20">
        <v>7398620</v>
      </c>
      <c r="P96" s="22">
        <v>29640987</v>
      </c>
    </row>
    <row r="97" spans="1:16" ht="52.5" customHeight="1">
      <c r="A97" s="19" t="s">
        <v>263</v>
      </c>
      <c r="B97" s="15"/>
      <c r="C97" s="20"/>
      <c r="D97" s="21" t="s">
        <v>1</v>
      </c>
      <c r="E97" s="22">
        <v>22072412</v>
      </c>
      <c r="F97" s="20">
        <v>22072412</v>
      </c>
      <c r="G97" s="20">
        <v>11408683</v>
      </c>
      <c r="H97" s="20">
        <v>1490486</v>
      </c>
      <c r="I97" s="20">
        <v>0</v>
      </c>
      <c r="J97" s="22">
        <v>7568575</v>
      </c>
      <c r="K97" s="20">
        <v>7398620</v>
      </c>
      <c r="L97" s="20">
        <v>169955</v>
      </c>
      <c r="M97" s="20">
        <v>132750</v>
      </c>
      <c r="N97" s="20">
        <v>4400</v>
      </c>
      <c r="O97" s="20">
        <v>7398620</v>
      </c>
      <c r="P97" s="22">
        <v>29640987</v>
      </c>
    </row>
    <row r="98" spans="1:16" s="11" customFormat="1" ht="47.25">
      <c r="A98" s="43" t="s">
        <v>264</v>
      </c>
      <c r="B98" s="43" t="s">
        <v>81</v>
      </c>
      <c r="C98" s="44" t="s">
        <v>58</v>
      </c>
      <c r="D98" s="44" t="s">
        <v>82</v>
      </c>
      <c r="E98" s="185">
        <v>980813</v>
      </c>
      <c r="F98" s="186">
        <v>980813</v>
      </c>
      <c r="G98" s="186">
        <v>768967</v>
      </c>
      <c r="H98" s="186">
        <v>12238</v>
      </c>
      <c r="I98" s="186">
        <v>0</v>
      </c>
      <c r="J98" s="185">
        <v>33000</v>
      </c>
      <c r="K98" s="186">
        <v>33000</v>
      </c>
      <c r="L98" s="186">
        <v>0</v>
      </c>
      <c r="M98" s="186">
        <v>0</v>
      </c>
      <c r="N98" s="186">
        <v>0</v>
      </c>
      <c r="O98" s="186">
        <v>33000</v>
      </c>
      <c r="P98" s="185">
        <v>1013813</v>
      </c>
    </row>
    <row r="99" spans="1:16" ht="47.25">
      <c r="A99" s="43" t="s">
        <v>265</v>
      </c>
      <c r="B99" s="43" t="s">
        <v>121</v>
      </c>
      <c r="C99" s="44" t="s">
        <v>62</v>
      </c>
      <c r="D99" s="44" t="s">
        <v>122</v>
      </c>
      <c r="E99" s="185">
        <v>4667095</v>
      </c>
      <c r="F99" s="186">
        <v>4667095</v>
      </c>
      <c r="G99" s="186">
        <v>3588898</v>
      </c>
      <c r="H99" s="186">
        <v>184494</v>
      </c>
      <c r="I99" s="186">
        <v>0</v>
      </c>
      <c r="J99" s="185">
        <v>479955</v>
      </c>
      <c r="K99" s="186">
        <v>318000</v>
      </c>
      <c r="L99" s="186">
        <v>161955</v>
      </c>
      <c r="M99" s="186">
        <v>132750</v>
      </c>
      <c r="N99" s="186">
        <v>0</v>
      </c>
      <c r="O99" s="186">
        <v>318000</v>
      </c>
      <c r="P99" s="185">
        <v>5147050</v>
      </c>
    </row>
    <row r="100" spans="1:16" ht="63">
      <c r="A100" s="43" t="s">
        <v>266</v>
      </c>
      <c r="B100" s="43" t="s">
        <v>267</v>
      </c>
      <c r="C100" s="44" t="s">
        <v>69</v>
      </c>
      <c r="D100" s="44" t="s">
        <v>268</v>
      </c>
      <c r="E100" s="185">
        <v>0</v>
      </c>
      <c r="F100" s="186">
        <v>0</v>
      </c>
      <c r="G100" s="186">
        <v>0</v>
      </c>
      <c r="H100" s="186">
        <v>0</v>
      </c>
      <c r="I100" s="186">
        <v>0</v>
      </c>
      <c r="J100" s="185">
        <v>0</v>
      </c>
      <c r="K100" s="186">
        <v>0</v>
      </c>
      <c r="L100" s="186">
        <v>0</v>
      </c>
      <c r="M100" s="186">
        <v>0</v>
      </c>
      <c r="N100" s="186">
        <v>0</v>
      </c>
      <c r="O100" s="186">
        <v>0</v>
      </c>
      <c r="P100" s="185">
        <v>0</v>
      </c>
    </row>
    <row r="101" spans="1:16" s="11" customFormat="1" ht="24.75" customHeight="1">
      <c r="A101" s="43" t="s">
        <v>269</v>
      </c>
      <c r="B101" s="43" t="s">
        <v>37</v>
      </c>
      <c r="C101" s="44" t="s">
        <v>123</v>
      </c>
      <c r="D101" s="44" t="s">
        <v>124</v>
      </c>
      <c r="E101" s="185">
        <v>5229128</v>
      </c>
      <c r="F101" s="186">
        <v>5229128</v>
      </c>
      <c r="G101" s="186">
        <v>3559269</v>
      </c>
      <c r="H101" s="186">
        <v>550830</v>
      </c>
      <c r="I101" s="186">
        <v>0</v>
      </c>
      <c r="J101" s="185">
        <v>20000</v>
      </c>
      <c r="K101" s="186">
        <v>20000</v>
      </c>
      <c r="L101" s="186">
        <v>0</v>
      </c>
      <c r="M101" s="186">
        <v>0</v>
      </c>
      <c r="N101" s="186">
        <v>0</v>
      </c>
      <c r="O101" s="186">
        <v>20000</v>
      </c>
      <c r="P101" s="185">
        <v>5249128</v>
      </c>
    </row>
    <row r="102" spans="1:16" ht="63.75" customHeight="1">
      <c r="A102" s="43" t="s">
        <v>270</v>
      </c>
      <c r="B102" s="43" t="s">
        <v>125</v>
      </c>
      <c r="C102" s="44" t="s">
        <v>123</v>
      </c>
      <c r="D102" s="44" t="s">
        <v>126</v>
      </c>
      <c r="E102" s="185">
        <v>554159</v>
      </c>
      <c r="F102" s="186">
        <v>554159</v>
      </c>
      <c r="G102" s="186">
        <v>331706</v>
      </c>
      <c r="H102" s="186">
        <v>70840</v>
      </c>
      <c r="I102" s="186">
        <v>0</v>
      </c>
      <c r="J102" s="185">
        <v>268012</v>
      </c>
      <c r="K102" s="186">
        <v>268012</v>
      </c>
      <c r="L102" s="186">
        <v>0</v>
      </c>
      <c r="M102" s="186">
        <v>0</v>
      </c>
      <c r="N102" s="186">
        <v>0</v>
      </c>
      <c r="O102" s="186">
        <v>268012</v>
      </c>
      <c r="P102" s="185">
        <v>822171</v>
      </c>
    </row>
    <row r="103" spans="1:16" ht="31.5">
      <c r="A103" s="43" t="s">
        <v>271</v>
      </c>
      <c r="B103" s="43" t="s">
        <v>53</v>
      </c>
      <c r="C103" s="44" t="s">
        <v>72</v>
      </c>
      <c r="D103" s="44" t="s">
        <v>127</v>
      </c>
      <c r="E103" s="185">
        <v>939691</v>
      </c>
      <c r="F103" s="186">
        <v>939691</v>
      </c>
      <c r="G103" s="186">
        <v>326854</v>
      </c>
      <c r="H103" s="186">
        <v>246092</v>
      </c>
      <c r="I103" s="186">
        <v>0</v>
      </c>
      <c r="J103" s="185">
        <v>0</v>
      </c>
      <c r="K103" s="186">
        <v>0</v>
      </c>
      <c r="L103" s="186">
        <v>0</v>
      </c>
      <c r="M103" s="186">
        <v>0</v>
      </c>
      <c r="N103" s="186">
        <v>0</v>
      </c>
      <c r="O103" s="186">
        <v>0</v>
      </c>
      <c r="P103" s="185">
        <v>939691</v>
      </c>
    </row>
    <row r="104" spans="1:16" ht="31.5">
      <c r="A104" s="43" t="s">
        <v>272</v>
      </c>
      <c r="B104" s="43" t="s">
        <v>273</v>
      </c>
      <c r="C104" s="44" t="s">
        <v>73</v>
      </c>
      <c r="D104" s="44" t="s">
        <v>274</v>
      </c>
      <c r="E104" s="185">
        <v>4345702</v>
      </c>
      <c r="F104" s="186">
        <v>4345702</v>
      </c>
      <c r="G104" s="186">
        <v>593644</v>
      </c>
      <c r="H104" s="186">
        <v>21518</v>
      </c>
      <c r="I104" s="186">
        <v>0</v>
      </c>
      <c r="J104" s="185">
        <v>1383500</v>
      </c>
      <c r="K104" s="186">
        <v>1383500</v>
      </c>
      <c r="L104" s="186">
        <v>0</v>
      </c>
      <c r="M104" s="186">
        <v>0</v>
      </c>
      <c r="N104" s="186">
        <v>0</v>
      </c>
      <c r="O104" s="186">
        <v>1383500</v>
      </c>
      <c r="P104" s="185">
        <v>5729202</v>
      </c>
    </row>
    <row r="105" spans="1:16" ht="15.75">
      <c r="A105" s="43" t="s">
        <v>275</v>
      </c>
      <c r="B105" s="43" t="s">
        <v>276</v>
      </c>
      <c r="C105" s="44" t="s">
        <v>73</v>
      </c>
      <c r="D105" s="44" t="s">
        <v>277</v>
      </c>
      <c r="E105" s="185">
        <v>60000</v>
      </c>
      <c r="F105" s="186">
        <v>60000</v>
      </c>
      <c r="G105" s="186">
        <v>0</v>
      </c>
      <c r="H105" s="186">
        <v>0</v>
      </c>
      <c r="I105" s="186">
        <v>0</v>
      </c>
      <c r="J105" s="185">
        <v>0</v>
      </c>
      <c r="K105" s="186">
        <v>0</v>
      </c>
      <c r="L105" s="186">
        <v>0</v>
      </c>
      <c r="M105" s="186">
        <v>0</v>
      </c>
      <c r="N105" s="186">
        <v>0</v>
      </c>
      <c r="O105" s="186">
        <v>0</v>
      </c>
      <c r="P105" s="185">
        <v>60000</v>
      </c>
    </row>
    <row r="106" spans="1:16" ht="31.5">
      <c r="A106" s="43" t="s">
        <v>278</v>
      </c>
      <c r="B106" s="43" t="s">
        <v>54</v>
      </c>
      <c r="C106" s="44" t="s">
        <v>64</v>
      </c>
      <c r="D106" s="44" t="s">
        <v>130</v>
      </c>
      <c r="E106" s="185">
        <v>67628</v>
      </c>
      <c r="F106" s="186">
        <v>67628</v>
      </c>
      <c r="G106" s="186">
        <v>0</v>
      </c>
      <c r="H106" s="186">
        <v>0</v>
      </c>
      <c r="I106" s="186">
        <v>0</v>
      </c>
      <c r="J106" s="185">
        <v>0</v>
      </c>
      <c r="K106" s="186">
        <v>0</v>
      </c>
      <c r="L106" s="186">
        <v>0</v>
      </c>
      <c r="M106" s="186">
        <v>0</v>
      </c>
      <c r="N106" s="186">
        <v>0</v>
      </c>
      <c r="O106" s="186">
        <v>0</v>
      </c>
      <c r="P106" s="185">
        <v>67628</v>
      </c>
    </row>
    <row r="107" spans="1:16" ht="31.5">
      <c r="A107" s="43" t="s">
        <v>279</v>
      </c>
      <c r="B107" s="43" t="s">
        <v>280</v>
      </c>
      <c r="C107" s="44" t="s">
        <v>64</v>
      </c>
      <c r="D107" s="44" t="s">
        <v>281</v>
      </c>
      <c r="E107" s="185">
        <v>27446</v>
      </c>
      <c r="F107" s="186">
        <v>27446</v>
      </c>
      <c r="G107" s="186">
        <v>0</v>
      </c>
      <c r="H107" s="186">
        <v>0</v>
      </c>
      <c r="I107" s="186">
        <v>0</v>
      </c>
      <c r="J107" s="185">
        <v>0</v>
      </c>
      <c r="K107" s="186">
        <v>0</v>
      </c>
      <c r="L107" s="186">
        <v>0</v>
      </c>
      <c r="M107" s="186">
        <v>0</v>
      </c>
      <c r="N107" s="186">
        <v>0</v>
      </c>
      <c r="O107" s="186">
        <v>0</v>
      </c>
      <c r="P107" s="185">
        <v>27446</v>
      </c>
    </row>
    <row r="108" spans="1:16" ht="31.5" customHeight="1">
      <c r="A108" s="43" t="s">
        <v>282</v>
      </c>
      <c r="B108" s="43" t="s">
        <v>131</v>
      </c>
      <c r="C108" s="44" t="s">
        <v>64</v>
      </c>
      <c r="D108" s="44" t="s">
        <v>132</v>
      </c>
      <c r="E108" s="185">
        <v>3701277</v>
      </c>
      <c r="F108" s="186">
        <v>3701277</v>
      </c>
      <c r="G108" s="186">
        <v>2161958</v>
      </c>
      <c r="H108" s="186">
        <v>404474</v>
      </c>
      <c r="I108" s="186">
        <v>0</v>
      </c>
      <c r="J108" s="185">
        <v>1011831</v>
      </c>
      <c r="K108" s="186">
        <v>1003831</v>
      </c>
      <c r="L108" s="186">
        <v>8000</v>
      </c>
      <c r="M108" s="186">
        <v>0</v>
      </c>
      <c r="N108" s="186">
        <v>4400</v>
      </c>
      <c r="O108" s="186">
        <v>1003831</v>
      </c>
      <c r="P108" s="185">
        <v>4713108</v>
      </c>
    </row>
    <row r="109" spans="1:16" ht="23.25" customHeight="1">
      <c r="A109" s="43" t="s">
        <v>283</v>
      </c>
      <c r="B109" s="43" t="s">
        <v>133</v>
      </c>
      <c r="C109" s="44" t="s">
        <v>64</v>
      </c>
      <c r="D109" s="44" t="s">
        <v>134</v>
      </c>
      <c r="E109" s="185">
        <v>1175000</v>
      </c>
      <c r="F109" s="186">
        <v>1175000</v>
      </c>
      <c r="G109" s="186">
        <v>0</v>
      </c>
      <c r="H109" s="186">
        <v>0</v>
      </c>
      <c r="I109" s="186">
        <v>0</v>
      </c>
      <c r="J109" s="185">
        <v>0</v>
      </c>
      <c r="K109" s="186">
        <v>0</v>
      </c>
      <c r="L109" s="186">
        <v>0</v>
      </c>
      <c r="M109" s="186">
        <v>0</v>
      </c>
      <c r="N109" s="186">
        <v>0</v>
      </c>
      <c r="O109" s="186">
        <v>0</v>
      </c>
      <c r="P109" s="185">
        <v>1175000</v>
      </c>
    </row>
    <row r="110" spans="1:16" ht="47.25">
      <c r="A110" s="43" t="s">
        <v>284</v>
      </c>
      <c r="B110" s="43" t="s">
        <v>135</v>
      </c>
      <c r="C110" s="44" t="s">
        <v>64</v>
      </c>
      <c r="D110" s="44" t="s">
        <v>136</v>
      </c>
      <c r="E110" s="185">
        <v>324473</v>
      </c>
      <c r="F110" s="186">
        <v>324473</v>
      </c>
      <c r="G110" s="186">
        <v>77387</v>
      </c>
      <c r="H110" s="186">
        <v>0</v>
      </c>
      <c r="I110" s="186">
        <v>0</v>
      </c>
      <c r="J110" s="185">
        <v>0</v>
      </c>
      <c r="K110" s="186">
        <v>0</v>
      </c>
      <c r="L110" s="186">
        <v>0</v>
      </c>
      <c r="M110" s="186">
        <v>0</v>
      </c>
      <c r="N110" s="186">
        <v>0</v>
      </c>
      <c r="O110" s="186">
        <v>0</v>
      </c>
      <c r="P110" s="185">
        <v>324473</v>
      </c>
    </row>
    <row r="111" spans="1:16" ht="31.5">
      <c r="A111" s="43" t="s">
        <v>324</v>
      </c>
      <c r="B111" s="43" t="s">
        <v>199</v>
      </c>
      <c r="C111" s="44" t="s">
        <v>118</v>
      </c>
      <c r="D111" s="44" t="s">
        <v>119</v>
      </c>
      <c r="E111" s="185">
        <v>0</v>
      </c>
      <c r="F111" s="186">
        <v>0</v>
      </c>
      <c r="G111" s="186">
        <v>0</v>
      </c>
      <c r="H111" s="186">
        <v>0</v>
      </c>
      <c r="I111" s="186">
        <v>0</v>
      </c>
      <c r="J111" s="185">
        <v>4372277</v>
      </c>
      <c r="K111" s="186">
        <v>4372277</v>
      </c>
      <c r="L111" s="186">
        <v>0</v>
      </c>
      <c r="M111" s="186">
        <v>0</v>
      </c>
      <c r="N111" s="186">
        <v>0</v>
      </c>
      <c r="O111" s="186">
        <v>4372277</v>
      </c>
      <c r="P111" s="185">
        <v>4372277</v>
      </c>
    </row>
    <row r="112" spans="1:16" ht="31.5">
      <c r="A112" s="19" t="s">
        <v>285</v>
      </c>
      <c r="B112" s="15"/>
      <c r="C112" s="20"/>
      <c r="D112" s="21" t="s">
        <v>2</v>
      </c>
      <c r="E112" s="22">
        <v>30904601.92</v>
      </c>
      <c r="F112" s="20">
        <v>15714873</v>
      </c>
      <c r="G112" s="20">
        <v>2400840</v>
      </c>
      <c r="H112" s="20">
        <v>42781</v>
      </c>
      <c r="I112" s="20">
        <v>15189728.92</v>
      </c>
      <c r="J112" s="22">
        <v>38204673</v>
      </c>
      <c r="K112" s="20">
        <v>25048490</v>
      </c>
      <c r="L112" s="20">
        <v>791400</v>
      </c>
      <c r="M112" s="20">
        <v>0</v>
      </c>
      <c r="N112" s="20">
        <v>0</v>
      </c>
      <c r="O112" s="20">
        <v>37413273</v>
      </c>
      <c r="P112" s="22">
        <v>69109274.92</v>
      </c>
    </row>
    <row r="113" spans="1:16" ht="31.5">
      <c r="A113" s="19" t="s">
        <v>286</v>
      </c>
      <c r="B113" s="15"/>
      <c r="C113" s="20"/>
      <c r="D113" s="21" t="s">
        <v>2</v>
      </c>
      <c r="E113" s="22">
        <v>30904601.92</v>
      </c>
      <c r="F113" s="20">
        <v>15714873</v>
      </c>
      <c r="G113" s="20">
        <v>2400840</v>
      </c>
      <c r="H113" s="20">
        <v>42781</v>
      </c>
      <c r="I113" s="20">
        <v>15189728.92</v>
      </c>
      <c r="J113" s="22">
        <v>38204673</v>
      </c>
      <c r="K113" s="20">
        <v>25048490</v>
      </c>
      <c r="L113" s="20">
        <v>791400</v>
      </c>
      <c r="M113" s="20">
        <v>0</v>
      </c>
      <c r="N113" s="20">
        <v>0</v>
      </c>
      <c r="O113" s="20">
        <v>37413273</v>
      </c>
      <c r="P113" s="22">
        <v>69109274.92</v>
      </c>
    </row>
    <row r="114" spans="1:16" ht="47.25">
      <c r="A114" s="43" t="s">
        <v>287</v>
      </c>
      <c r="B114" s="43" t="s">
        <v>81</v>
      </c>
      <c r="C114" s="44" t="s">
        <v>58</v>
      </c>
      <c r="D114" s="44" t="s">
        <v>82</v>
      </c>
      <c r="E114" s="185">
        <v>3139018</v>
      </c>
      <c r="F114" s="186">
        <v>3139018</v>
      </c>
      <c r="G114" s="186">
        <v>2400840</v>
      </c>
      <c r="H114" s="186">
        <v>42781</v>
      </c>
      <c r="I114" s="186">
        <v>0</v>
      </c>
      <c r="J114" s="185">
        <v>0</v>
      </c>
      <c r="K114" s="186">
        <v>0</v>
      </c>
      <c r="L114" s="186">
        <v>0</v>
      </c>
      <c r="M114" s="186">
        <v>0</v>
      </c>
      <c r="N114" s="186">
        <v>0</v>
      </c>
      <c r="O114" s="186">
        <v>0</v>
      </c>
      <c r="P114" s="185">
        <v>3139018</v>
      </c>
    </row>
    <row r="115" spans="1:16" ht="31.5">
      <c r="A115" s="43" t="s">
        <v>288</v>
      </c>
      <c r="B115" s="43" t="s">
        <v>137</v>
      </c>
      <c r="C115" s="44" t="s">
        <v>10</v>
      </c>
      <c r="D115" s="44" t="s">
        <v>289</v>
      </c>
      <c r="E115" s="185">
        <v>65000</v>
      </c>
      <c r="F115" s="186">
        <v>65000</v>
      </c>
      <c r="G115" s="186">
        <v>0</v>
      </c>
      <c r="H115" s="186">
        <v>0</v>
      </c>
      <c r="I115" s="186">
        <v>0</v>
      </c>
      <c r="J115" s="185">
        <v>0</v>
      </c>
      <c r="K115" s="186">
        <v>0</v>
      </c>
      <c r="L115" s="186">
        <v>0</v>
      </c>
      <c r="M115" s="186">
        <v>0</v>
      </c>
      <c r="N115" s="186">
        <v>0</v>
      </c>
      <c r="O115" s="186">
        <v>0</v>
      </c>
      <c r="P115" s="185">
        <v>65000</v>
      </c>
    </row>
    <row r="116" spans="1:16" ht="31.5">
      <c r="A116" s="43" t="s">
        <v>366</v>
      </c>
      <c r="B116" s="43" t="s">
        <v>367</v>
      </c>
      <c r="C116" s="44" t="s">
        <v>10</v>
      </c>
      <c r="D116" s="44" t="s">
        <v>368</v>
      </c>
      <c r="E116" s="185">
        <v>0</v>
      </c>
      <c r="F116" s="186">
        <v>0</v>
      </c>
      <c r="G116" s="186">
        <v>0</v>
      </c>
      <c r="H116" s="186">
        <v>0</v>
      </c>
      <c r="I116" s="186">
        <v>0</v>
      </c>
      <c r="J116" s="185">
        <v>12831432</v>
      </c>
      <c r="K116" s="186">
        <v>12831432</v>
      </c>
      <c r="L116" s="186">
        <v>0</v>
      </c>
      <c r="M116" s="186">
        <v>0</v>
      </c>
      <c r="N116" s="186">
        <v>0</v>
      </c>
      <c r="O116" s="186">
        <v>12831432</v>
      </c>
      <c r="P116" s="185">
        <v>12831432</v>
      </c>
    </row>
    <row r="117" spans="1:16" ht="47.25">
      <c r="A117" s="43" t="s">
        <v>290</v>
      </c>
      <c r="B117" s="43" t="s">
        <v>138</v>
      </c>
      <c r="C117" s="44" t="s">
        <v>10</v>
      </c>
      <c r="D117" s="44" t="s">
        <v>139</v>
      </c>
      <c r="E117" s="185">
        <v>15189728.92</v>
      </c>
      <c r="F117" s="186">
        <v>0</v>
      </c>
      <c r="G117" s="186">
        <v>0</v>
      </c>
      <c r="H117" s="186">
        <v>0</v>
      </c>
      <c r="I117" s="186">
        <v>15189728.92</v>
      </c>
      <c r="J117" s="185">
        <v>3340300</v>
      </c>
      <c r="K117" s="186">
        <v>3340300</v>
      </c>
      <c r="L117" s="186">
        <v>0</v>
      </c>
      <c r="M117" s="186">
        <v>0</v>
      </c>
      <c r="N117" s="186">
        <v>0</v>
      </c>
      <c r="O117" s="186">
        <v>3340300</v>
      </c>
      <c r="P117" s="185">
        <v>18530028.92</v>
      </c>
    </row>
    <row r="118" spans="1:16" ht="15.75">
      <c r="A118" s="43" t="s">
        <v>291</v>
      </c>
      <c r="B118" s="43" t="s">
        <v>140</v>
      </c>
      <c r="C118" s="44" t="s">
        <v>10</v>
      </c>
      <c r="D118" s="44" t="s">
        <v>141</v>
      </c>
      <c r="E118" s="185">
        <v>2095313</v>
      </c>
      <c r="F118" s="186">
        <v>2095313</v>
      </c>
      <c r="G118" s="186">
        <v>0</v>
      </c>
      <c r="H118" s="186">
        <v>0</v>
      </c>
      <c r="I118" s="186">
        <v>0</v>
      </c>
      <c r="J118" s="185">
        <v>2845458</v>
      </c>
      <c r="K118" s="186">
        <v>2845458</v>
      </c>
      <c r="L118" s="186">
        <v>0</v>
      </c>
      <c r="M118" s="186">
        <v>0</v>
      </c>
      <c r="N118" s="186">
        <v>0</v>
      </c>
      <c r="O118" s="186">
        <v>2845458</v>
      </c>
      <c r="P118" s="185">
        <v>4940771</v>
      </c>
    </row>
    <row r="119" spans="1:16" ht="31.5">
      <c r="A119" s="43" t="s">
        <v>292</v>
      </c>
      <c r="B119" s="43" t="s">
        <v>55</v>
      </c>
      <c r="C119" s="44" t="s">
        <v>74</v>
      </c>
      <c r="D119" s="44" t="s">
        <v>142</v>
      </c>
      <c r="E119" s="185">
        <v>90000</v>
      </c>
      <c r="F119" s="186">
        <v>90000</v>
      </c>
      <c r="G119" s="186">
        <v>0</v>
      </c>
      <c r="H119" s="186">
        <v>0</v>
      </c>
      <c r="I119" s="186">
        <v>0</v>
      </c>
      <c r="J119" s="185">
        <v>0</v>
      </c>
      <c r="K119" s="186">
        <v>0</v>
      </c>
      <c r="L119" s="186">
        <v>0</v>
      </c>
      <c r="M119" s="186">
        <v>0</v>
      </c>
      <c r="N119" s="186">
        <v>0</v>
      </c>
      <c r="O119" s="186">
        <v>0</v>
      </c>
      <c r="P119" s="185">
        <v>90000</v>
      </c>
    </row>
    <row r="120" spans="1:16" ht="15.75">
      <c r="A120" s="43" t="s">
        <v>293</v>
      </c>
      <c r="B120" s="43" t="s">
        <v>294</v>
      </c>
      <c r="C120" s="44" t="s">
        <v>143</v>
      </c>
      <c r="D120" s="44" t="s">
        <v>295</v>
      </c>
      <c r="E120" s="185">
        <v>0</v>
      </c>
      <c r="F120" s="186">
        <v>0</v>
      </c>
      <c r="G120" s="186">
        <v>0</v>
      </c>
      <c r="H120" s="186">
        <v>0</v>
      </c>
      <c r="I120" s="186">
        <v>0</v>
      </c>
      <c r="J120" s="185">
        <v>800000</v>
      </c>
      <c r="K120" s="186">
        <v>800000</v>
      </c>
      <c r="L120" s="186">
        <v>0</v>
      </c>
      <c r="M120" s="186">
        <v>0</v>
      </c>
      <c r="N120" s="186">
        <v>0</v>
      </c>
      <c r="O120" s="186">
        <v>800000</v>
      </c>
      <c r="P120" s="185">
        <v>800000</v>
      </c>
    </row>
    <row r="121" spans="1:16" ht="31.5">
      <c r="A121" s="43" t="s">
        <v>521</v>
      </c>
      <c r="B121" s="43" t="s">
        <v>476</v>
      </c>
      <c r="C121" s="44" t="s">
        <v>118</v>
      </c>
      <c r="D121" s="44" t="s">
        <v>477</v>
      </c>
      <c r="E121" s="185">
        <v>0</v>
      </c>
      <c r="F121" s="186">
        <v>0</v>
      </c>
      <c r="G121" s="186">
        <v>0</v>
      </c>
      <c r="H121" s="186">
        <v>0</v>
      </c>
      <c r="I121" s="186">
        <v>0</v>
      </c>
      <c r="J121" s="185">
        <v>15037740</v>
      </c>
      <c r="K121" s="186">
        <v>2672957</v>
      </c>
      <c r="L121" s="186">
        <v>0</v>
      </c>
      <c r="M121" s="186">
        <v>0</v>
      </c>
      <c r="N121" s="186">
        <v>0</v>
      </c>
      <c r="O121" s="186">
        <v>15037740</v>
      </c>
      <c r="P121" s="185">
        <v>15037740</v>
      </c>
    </row>
    <row r="122" spans="1:16" ht="31.5">
      <c r="A122" s="43" t="s">
        <v>369</v>
      </c>
      <c r="B122" s="43" t="s">
        <v>199</v>
      </c>
      <c r="C122" s="44" t="s">
        <v>118</v>
      </c>
      <c r="D122" s="44" t="s">
        <v>119</v>
      </c>
      <c r="E122" s="185">
        <v>0</v>
      </c>
      <c r="F122" s="186">
        <v>0</v>
      </c>
      <c r="G122" s="186">
        <v>0</v>
      </c>
      <c r="H122" s="186">
        <v>0</v>
      </c>
      <c r="I122" s="186">
        <v>0</v>
      </c>
      <c r="J122" s="185">
        <v>20000</v>
      </c>
      <c r="K122" s="186">
        <v>20000</v>
      </c>
      <c r="L122" s="186">
        <v>0</v>
      </c>
      <c r="M122" s="186">
        <v>0</v>
      </c>
      <c r="N122" s="186">
        <v>0</v>
      </c>
      <c r="O122" s="186">
        <v>20000</v>
      </c>
      <c r="P122" s="185">
        <v>20000</v>
      </c>
    </row>
    <row r="123" spans="1:16" ht="45.75" customHeight="1">
      <c r="A123" s="43" t="s">
        <v>296</v>
      </c>
      <c r="B123" s="43" t="s">
        <v>144</v>
      </c>
      <c r="C123" s="44" t="s">
        <v>145</v>
      </c>
      <c r="D123" s="44" t="s">
        <v>146</v>
      </c>
      <c r="E123" s="185">
        <v>10305542</v>
      </c>
      <c r="F123" s="186">
        <v>10305542</v>
      </c>
      <c r="G123" s="186">
        <v>0</v>
      </c>
      <c r="H123" s="186">
        <v>0</v>
      </c>
      <c r="I123" s="186">
        <v>0</v>
      </c>
      <c r="J123" s="185">
        <v>2538343</v>
      </c>
      <c r="K123" s="186">
        <v>2538343</v>
      </c>
      <c r="L123" s="186">
        <v>0</v>
      </c>
      <c r="M123" s="186">
        <v>0</v>
      </c>
      <c r="N123" s="186">
        <v>0</v>
      </c>
      <c r="O123" s="186">
        <v>2538343</v>
      </c>
      <c r="P123" s="185">
        <v>12843885</v>
      </c>
    </row>
    <row r="124" spans="1:16" ht="45.75" customHeight="1">
      <c r="A124" s="43" t="s">
        <v>614</v>
      </c>
      <c r="B124" s="43" t="s">
        <v>615</v>
      </c>
      <c r="C124" s="44" t="s">
        <v>118</v>
      </c>
      <c r="D124" s="44" t="s">
        <v>616</v>
      </c>
      <c r="E124" s="185">
        <v>0</v>
      </c>
      <c r="F124" s="186">
        <v>0</v>
      </c>
      <c r="G124" s="186">
        <v>0</v>
      </c>
      <c r="H124" s="186">
        <v>0</v>
      </c>
      <c r="I124" s="186">
        <v>0</v>
      </c>
      <c r="J124" s="185">
        <v>30000</v>
      </c>
      <c r="K124" s="186">
        <v>0</v>
      </c>
      <c r="L124" s="186">
        <v>30000</v>
      </c>
      <c r="M124" s="186">
        <v>0</v>
      </c>
      <c r="N124" s="186">
        <v>0</v>
      </c>
      <c r="O124" s="186">
        <v>0</v>
      </c>
      <c r="P124" s="185">
        <v>30000</v>
      </c>
    </row>
    <row r="125" spans="1:16" ht="15.75">
      <c r="A125" s="43" t="s">
        <v>297</v>
      </c>
      <c r="B125" s="43" t="s">
        <v>147</v>
      </c>
      <c r="C125" s="44" t="s">
        <v>75</v>
      </c>
      <c r="D125" s="44" t="s">
        <v>148</v>
      </c>
      <c r="E125" s="185">
        <v>20000</v>
      </c>
      <c r="F125" s="186">
        <v>20000</v>
      </c>
      <c r="G125" s="186">
        <v>0</v>
      </c>
      <c r="H125" s="186">
        <v>0</v>
      </c>
      <c r="I125" s="186">
        <v>0</v>
      </c>
      <c r="J125" s="185">
        <v>0</v>
      </c>
      <c r="K125" s="186">
        <v>0</v>
      </c>
      <c r="L125" s="186">
        <v>0</v>
      </c>
      <c r="M125" s="186">
        <v>0</v>
      </c>
      <c r="N125" s="186">
        <v>0</v>
      </c>
      <c r="O125" s="186">
        <v>0</v>
      </c>
      <c r="P125" s="185">
        <v>20000</v>
      </c>
    </row>
    <row r="126" spans="1:16" ht="31.5">
      <c r="A126" s="43" t="s">
        <v>298</v>
      </c>
      <c r="B126" s="43" t="s">
        <v>149</v>
      </c>
      <c r="C126" s="44" t="s">
        <v>76</v>
      </c>
      <c r="D126" s="44" t="s">
        <v>36</v>
      </c>
      <c r="E126" s="185">
        <v>0</v>
      </c>
      <c r="F126" s="186">
        <v>0</v>
      </c>
      <c r="G126" s="186">
        <v>0</v>
      </c>
      <c r="H126" s="186">
        <v>0</v>
      </c>
      <c r="I126" s="186">
        <v>0</v>
      </c>
      <c r="J126" s="185">
        <v>111400</v>
      </c>
      <c r="K126" s="186">
        <v>0</v>
      </c>
      <c r="L126" s="186">
        <v>111400</v>
      </c>
      <c r="M126" s="186">
        <v>0</v>
      </c>
      <c r="N126" s="186">
        <v>0</v>
      </c>
      <c r="O126" s="186">
        <v>0</v>
      </c>
      <c r="P126" s="185">
        <v>111400</v>
      </c>
    </row>
    <row r="127" spans="1:16" ht="31.5">
      <c r="A127" s="43" t="s">
        <v>479</v>
      </c>
      <c r="B127" s="43" t="s">
        <v>480</v>
      </c>
      <c r="C127" s="44" t="s">
        <v>481</v>
      </c>
      <c r="D127" s="44" t="s">
        <v>482</v>
      </c>
      <c r="E127" s="185">
        <v>0</v>
      </c>
      <c r="F127" s="186">
        <v>0</v>
      </c>
      <c r="G127" s="186">
        <v>0</v>
      </c>
      <c r="H127" s="186">
        <v>0</v>
      </c>
      <c r="I127" s="186">
        <v>0</v>
      </c>
      <c r="J127" s="185">
        <v>650000</v>
      </c>
      <c r="K127" s="186">
        <v>0</v>
      </c>
      <c r="L127" s="186">
        <v>650000</v>
      </c>
      <c r="M127" s="186">
        <v>0</v>
      </c>
      <c r="N127" s="186">
        <v>0</v>
      </c>
      <c r="O127" s="186">
        <v>0</v>
      </c>
      <c r="P127" s="185">
        <v>650000</v>
      </c>
    </row>
    <row r="128" spans="1:16" s="32" customFormat="1" ht="31.5">
      <c r="A128" s="19" t="s">
        <v>299</v>
      </c>
      <c r="B128" s="15"/>
      <c r="C128" s="20"/>
      <c r="D128" s="21" t="s">
        <v>3</v>
      </c>
      <c r="E128" s="22">
        <v>6863312</v>
      </c>
      <c r="F128" s="20">
        <v>6863312</v>
      </c>
      <c r="G128" s="20">
        <v>2443965</v>
      </c>
      <c r="H128" s="20">
        <v>46094</v>
      </c>
      <c r="I128" s="20">
        <v>0</v>
      </c>
      <c r="J128" s="22">
        <v>1790839</v>
      </c>
      <c r="K128" s="20">
        <v>1790839</v>
      </c>
      <c r="L128" s="20">
        <v>0</v>
      </c>
      <c r="M128" s="20">
        <v>0</v>
      </c>
      <c r="N128" s="20">
        <v>0</v>
      </c>
      <c r="O128" s="20">
        <v>1790839</v>
      </c>
      <c r="P128" s="22">
        <v>8654151</v>
      </c>
    </row>
    <row r="129" spans="1:16" s="32" customFormat="1" ht="31.5">
      <c r="A129" s="19" t="s">
        <v>300</v>
      </c>
      <c r="B129" s="15"/>
      <c r="C129" s="20"/>
      <c r="D129" s="21" t="s">
        <v>3</v>
      </c>
      <c r="E129" s="22">
        <v>6863312</v>
      </c>
      <c r="F129" s="20">
        <v>6863312</v>
      </c>
      <c r="G129" s="20">
        <v>2443965</v>
      </c>
      <c r="H129" s="20">
        <v>46094</v>
      </c>
      <c r="I129" s="20">
        <v>0</v>
      </c>
      <c r="J129" s="22">
        <v>1790839</v>
      </c>
      <c r="K129" s="20">
        <v>1790839</v>
      </c>
      <c r="L129" s="20">
        <v>0</v>
      </c>
      <c r="M129" s="20">
        <v>0</v>
      </c>
      <c r="N129" s="20">
        <v>0</v>
      </c>
      <c r="O129" s="20">
        <v>1790839</v>
      </c>
      <c r="P129" s="22">
        <v>8654151</v>
      </c>
    </row>
    <row r="130" spans="1:16" ht="47.25">
      <c r="A130" s="43" t="s">
        <v>301</v>
      </c>
      <c r="B130" s="43" t="s">
        <v>81</v>
      </c>
      <c r="C130" s="44" t="s">
        <v>58</v>
      </c>
      <c r="D130" s="44" t="s">
        <v>82</v>
      </c>
      <c r="E130" s="185">
        <v>3153503</v>
      </c>
      <c r="F130" s="186">
        <v>3153503</v>
      </c>
      <c r="G130" s="186">
        <v>2443965</v>
      </c>
      <c r="H130" s="186">
        <v>46094</v>
      </c>
      <c r="I130" s="186">
        <v>0</v>
      </c>
      <c r="J130" s="185">
        <v>88000</v>
      </c>
      <c r="K130" s="186">
        <v>88000</v>
      </c>
      <c r="L130" s="186">
        <v>0</v>
      </c>
      <c r="M130" s="186">
        <v>0</v>
      </c>
      <c r="N130" s="186">
        <v>0</v>
      </c>
      <c r="O130" s="186">
        <v>88000</v>
      </c>
      <c r="P130" s="185">
        <v>3241503</v>
      </c>
    </row>
    <row r="131" spans="1:16" ht="47.25">
      <c r="A131" s="43" t="s">
        <v>302</v>
      </c>
      <c r="B131" s="43" t="s">
        <v>303</v>
      </c>
      <c r="C131" s="44" t="s">
        <v>67</v>
      </c>
      <c r="D131" s="44" t="s">
        <v>304</v>
      </c>
      <c r="E131" s="185">
        <v>667348</v>
      </c>
      <c r="F131" s="186">
        <v>667348</v>
      </c>
      <c r="G131" s="186">
        <v>0</v>
      </c>
      <c r="H131" s="186">
        <v>0</v>
      </c>
      <c r="I131" s="186">
        <v>0</v>
      </c>
      <c r="J131" s="185">
        <v>0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5">
        <v>667348</v>
      </c>
    </row>
    <row r="132" spans="1:16" s="32" customFormat="1" ht="15.75">
      <c r="A132" s="43" t="s">
        <v>305</v>
      </c>
      <c r="B132" s="43" t="s">
        <v>150</v>
      </c>
      <c r="C132" s="44" t="s">
        <v>4</v>
      </c>
      <c r="D132" s="44" t="s">
        <v>151</v>
      </c>
      <c r="E132" s="185">
        <v>3042461</v>
      </c>
      <c r="F132" s="186">
        <v>3042461</v>
      </c>
      <c r="G132" s="186">
        <v>0</v>
      </c>
      <c r="H132" s="186">
        <v>0</v>
      </c>
      <c r="I132" s="186">
        <v>0</v>
      </c>
      <c r="J132" s="185">
        <v>956839</v>
      </c>
      <c r="K132" s="186">
        <v>956839</v>
      </c>
      <c r="L132" s="186">
        <v>0</v>
      </c>
      <c r="M132" s="186">
        <v>0</v>
      </c>
      <c r="N132" s="186">
        <v>0</v>
      </c>
      <c r="O132" s="186">
        <v>956839</v>
      </c>
      <c r="P132" s="185">
        <v>3999300</v>
      </c>
    </row>
    <row r="133" spans="1:16" s="32" customFormat="1" ht="47.25">
      <c r="A133" s="43" t="s">
        <v>568</v>
      </c>
      <c r="B133" s="43" t="s">
        <v>569</v>
      </c>
      <c r="C133" s="44" t="s">
        <v>4</v>
      </c>
      <c r="D133" s="44" t="s">
        <v>570</v>
      </c>
      <c r="E133" s="185">
        <v>0</v>
      </c>
      <c r="F133" s="186">
        <v>0</v>
      </c>
      <c r="G133" s="186">
        <v>0</v>
      </c>
      <c r="H133" s="186">
        <v>0</v>
      </c>
      <c r="I133" s="186">
        <v>0</v>
      </c>
      <c r="J133" s="185">
        <v>746000</v>
      </c>
      <c r="K133" s="186">
        <v>746000</v>
      </c>
      <c r="L133" s="186">
        <v>0</v>
      </c>
      <c r="M133" s="186">
        <v>0</v>
      </c>
      <c r="N133" s="186">
        <v>0</v>
      </c>
      <c r="O133" s="186">
        <v>746000</v>
      </c>
      <c r="P133" s="185">
        <v>746000</v>
      </c>
    </row>
    <row r="134" spans="1:16" s="32" customFormat="1" ht="15.75">
      <c r="A134" s="23" t="s">
        <v>363</v>
      </c>
      <c r="B134" s="24" t="s">
        <v>363</v>
      </c>
      <c r="C134" s="22" t="s">
        <v>363</v>
      </c>
      <c r="D134" s="25" t="s">
        <v>347</v>
      </c>
      <c r="E134" s="22">
        <v>509390297.98</v>
      </c>
      <c r="F134" s="22">
        <v>490699021.97999996</v>
      </c>
      <c r="G134" s="22">
        <v>142334404</v>
      </c>
      <c r="H134" s="22">
        <v>15454268</v>
      </c>
      <c r="I134" s="22">
        <v>18691276</v>
      </c>
      <c r="J134" s="22">
        <v>86366829</v>
      </c>
      <c r="K134" s="22">
        <v>63048242</v>
      </c>
      <c r="L134" s="22">
        <v>8556347</v>
      </c>
      <c r="M134" s="22">
        <v>313016</v>
      </c>
      <c r="N134" s="22">
        <v>86400</v>
      </c>
      <c r="O134" s="22">
        <v>77810482</v>
      </c>
      <c r="P134" s="22">
        <v>595757126.98</v>
      </c>
    </row>
    <row r="135" spans="1:16" s="32" customFormat="1" ht="15.75">
      <c r="A135" s="128"/>
      <c r="B135" s="129"/>
      <c r="C135" s="130"/>
      <c r="D135" s="131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1:16" ht="15.75">
      <c r="A136" s="28" t="s">
        <v>321</v>
      </c>
      <c r="B136" s="122"/>
      <c r="C136" s="26"/>
      <c r="D136" s="26"/>
      <c r="E136" s="136"/>
      <c r="F136" s="26"/>
      <c r="G136" s="6"/>
      <c r="H136" s="6"/>
      <c r="I136" s="6"/>
      <c r="J136" s="6"/>
      <c r="K136" s="6"/>
      <c r="L136" s="6"/>
      <c r="M136" s="6"/>
      <c r="N136" s="6"/>
      <c r="O136" s="6"/>
      <c r="P136" s="12"/>
    </row>
    <row r="137" spans="1:16" s="32" customFormat="1" ht="15.75">
      <c r="A137" s="28"/>
      <c r="B137" s="29"/>
      <c r="C137" s="26"/>
      <c r="D137" s="26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</row>
    <row r="138" spans="1:16" ht="15.75">
      <c r="A138" s="6" t="s">
        <v>318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2"/>
    </row>
    <row r="139" spans="1:16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2"/>
    </row>
    <row r="140" spans="1:16" ht="15.75">
      <c r="A140" s="10" t="s">
        <v>316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12"/>
    </row>
    <row r="141" spans="1:16" ht="15.75">
      <c r="A141" s="6"/>
      <c r="B141" s="6"/>
      <c r="C141" s="6"/>
      <c r="D141" s="6"/>
      <c r="E141" s="6"/>
      <c r="F141" s="6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</sheetData>
  <sheetProtection/>
  <mergeCells count="22">
    <mergeCell ref="A6:P6"/>
    <mergeCell ref="A7:P7"/>
    <mergeCell ref="O11:O12"/>
    <mergeCell ref="P9:P12"/>
    <mergeCell ref="G11:G12"/>
    <mergeCell ref="L10:M10"/>
    <mergeCell ref="G10:H10"/>
    <mergeCell ref="N10:N12"/>
    <mergeCell ref="A9:A12"/>
    <mergeCell ref="B9:B12"/>
    <mergeCell ref="E10:E12"/>
    <mergeCell ref="F10:F12"/>
    <mergeCell ref="E9:I9"/>
    <mergeCell ref="L11:L12"/>
    <mergeCell ref="C9:C12"/>
    <mergeCell ref="D9:D12"/>
    <mergeCell ref="M11:M12"/>
    <mergeCell ref="I10:I12"/>
    <mergeCell ref="H11:H12"/>
    <mergeCell ref="K10:K12"/>
    <mergeCell ref="J9:O9"/>
    <mergeCell ref="J10:J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6" r:id="rId1"/>
  <rowBreaks count="2" manualBreakCount="2">
    <brk id="72" max="15" man="1"/>
    <brk id="9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60" zoomScalePageLayoutView="0" workbookViewId="0" topLeftCell="A32">
      <selection activeCell="E36" sqref="E36"/>
    </sheetView>
  </sheetViews>
  <sheetFormatPr defaultColWidth="7.875" defaultRowHeight="12.75"/>
  <cols>
    <col min="1" max="1" width="18.625" style="5" customWidth="1"/>
    <col min="2" max="2" width="107.375" style="5" customWidth="1"/>
    <col min="3" max="4" width="19.625" style="119" customWidth="1"/>
    <col min="5" max="5" width="21.75390625" style="5" customWidth="1"/>
    <col min="6" max="6" width="20.875" style="5" customWidth="1"/>
    <col min="7" max="7" width="18.6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51"/>
      <c r="D1" s="51"/>
      <c r="E1" s="6"/>
      <c r="F1" s="6"/>
      <c r="G1" s="6"/>
    </row>
    <row r="2" spans="1:7" ht="15.75">
      <c r="A2" s="6"/>
      <c r="B2" s="6"/>
      <c r="C2" s="102"/>
      <c r="D2" s="51"/>
      <c r="E2" s="102"/>
      <c r="F2" s="102" t="s">
        <v>486</v>
      </c>
      <c r="G2" s="6"/>
    </row>
    <row r="3" spans="1:7" ht="15.75">
      <c r="A3" s="6"/>
      <c r="B3" s="6"/>
      <c r="C3" s="102"/>
      <c r="D3" s="51"/>
      <c r="E3" s="102"/>
      <c r="F3" s="102" t="s">
        <v>8</v>
      </c>
      <c r="G3" s="6"/>
    </row>
    <row r="4" spans="1:7" ht="15.75">
      <c r="A4" s="6"/>
      <c r="B4" s="103"/>
      <c r="C4" s="104"/>
      <c r="D4" s="105"/>
      <c r="E4" s="104"/>
      <c r="F4" s="104" t="s">
        <v>319</v>
      </c>
      <c r="G4" s="6"/>
    </row>
    <row r="5" spans="1:7" ht="15.75">
      <c r="A5" s="6"/>
      <c r="B5" s="103"/>
      <c r="C5" s="105"/>
      <c r="D5" s="105"/>
      <c r="E5" s="105"/>
      <c r="F5" s="104" t="s">
        <v>487</v>
      </c>
      <c r="G5" s="6"/>
    </row>
    <row r="6" spans="1:7" ht="67.5" customHeight="1">
      <c r="A6" s="236" t="s">
        <v>488</v>
      </c>
      <c r="B6" s="236"/>
      <c r="C6" s="236"/>
      <c r="D6" s="236"/>
      <c r="E6" s="236"/>
      <c r="F6" s="236"/>
      <c r="G6" s="6"/>
    </row>
    <row r="7" spans="1:7" s="106" customFormat="1" ht="18" customHeight="1">
      <c r="A7" s="236"/>
      <c r="B7" s="236"/>
      <c r="C7" s="236"/>
      <c r="D7" s="236"/>
      <c r="E7" s="236"/>
      <c r="F7" s="236"/>
      <c r="G7" s="6"/>
    </row>
    <row r="8" spans="1:7" s="106" customFormat="1" ht="18" customHeight="1">
      <c r="A8" s="14"/>
      <c r="B8" s="14"/>
      <c r="C8" s="14"/>
      <c r="D8" s="14"/>
      <c r="E8" s="14"/>
      <c r="F8" s="14"/>
      <c r="G8" s="6"/>
    </row>
    <row r="9" spans="1:7" s="2" customFormat="1" ht="70.5" customHeight="1">
      <c r="A9" s="237" t="s">
        <v>375</v>
      </c>
      <c r="B9" s="237" t="s">
        <v>489</v>
      </c>
      <c r="C9" s="237" t="s">
        <v>490</v>
      </c>
      <c r="D9" s="237"/>
      <c r="E9" s="107" t="s">
        <v>5</v>
      </c>
      <c r="F9" s="107" t="s">
        <v>6</v>
      </c>
      <c r="G9" s="238" t="s">
        <v>491</v>
      </c>
    </row>
    <row r="10" spans="1:7" s="2" customFormat="1" ht="31.5">
      <c r="A10" s="237"/>
      <c r="B10" s="237"/>
      <c r="C10" s="3" t="s">
        <v>492</v>
      </c>
      <c r="D10" s="3" t="s">
        <v>493</v>
      </c>
      <c r="E10" s="107" t="s">
        <v>494</v>
      </c>
      <c r="F10" s="107" t="s">
        <v>494</v>
      </c>
      <c r="G10" s="238"/>
    </row>
    <row r="11" spans="1:18" s="109" customFormat="1" ht="18.75">
      <c r="A11" s="7">
        <v>1</v>
      </c>
      <c r="B11" s="7">
        <v>2</v>
      </c>
      <c r="C11" s="7">
        <v>3</v>
      </c>
      <c r="D11" s="7">
        <v>4</v>
      </c>
      <c r="E11" s="108">
        <v>5</v>
      </c>
      <c r="F11" s="108">
        <v>6</v>
      </c>
      <c r="G11" s="108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110" customFormat="1" ht="18.75">
      <c r="A12" s="237" t="s">
        <v>495</v>
      </c>
      <c r="B12" s="237"/>
      <c r="C12" s="237"/>
      <c r="D12" s="237"/>
      <c r="E12" s="237"/>
      <c r="F12" s="237"/>
      <c r="G12" s="23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7" ht="31.5">
      <c r="A13" s="38">
        <v>41020100</v>
      </c>
      <c r="B13" s="16" t="s">
        <v>462</v>
      </c>
      <c r="C13" s="3" t="s">
        <v>496</v>
      </c>
      <c r="D13" s="3" t="s">
        <v>497</v>
      </c>
      <c r="E13" s="111">
        <v>27567700</v>
      </c>
      <c r="F13" s="111"/>
      <c r="G13" s="112">
        <f>E13+F13</f>
        <v>27567700</v>
      </c>
    </row>
    <row r="14" spans="1:7" ht="31.5">
      <c r="A14" s="38">
        <v>41031400</v>
      </c>
      <c r="B14" s="16" t="s">
        <v>553</v>
      </c>
      <c r="C14" s="3" t="s">
        <v>496</v>
      </c>
      <c r="D14" s="3" t="s">
        <v>497</v>
      </c>
      <c r="E14" s="127">
        <v>2952449</v>
      </c>
      <c r="F14" s="127">
        <v>14762240</v>
      </c>
      <c r="G14" s="112">
        <f>E14+F14</f>
        <v>17714689</v>
      </c>
    </row>
    <row r="15" spans="1:7" ht="31.5">
      <c r="A15" s="3">
        <v>41033900</v>
      </c>
      <c r="B15" s="3" t="s">
        <v>451</v>
      </c>
      <c r="C15" s="3" t="s">
        <v>496</v>
      </c>
      <c r="D15" s="3" t="s">
        <v>497</v>
      </c>
      <c r="E15" s="112">
        <v>55476600</v>
      </c>
      <c r="F15" s="112"/>
      <c r="G15" s="112">
        <f>E15+F15</f>
        <v>55476600</v>
      </c>
    </row>
    <row r="16" spans="1:7" ht="31.5">
      <c r="A16" s="3">
        <v>41034200</v>
      </c>
      <c r="B16" s="3" t="s">
        <v>452</v>
      </c>
      <c r="C16" s="3" t="s">
        <v>496</v>
      </c>
      <c r="D16" s="3" t="s">
        <v>497</v>
      </c>
      <c r="E16" s="113">
        <v>49659400</v>
      </c>
      <c r="F16" s="112"/>
      <c r="G16" s="112">
        <f>E16+F16</f>
        <v>49659400</v>
      </c>
    </row>
    <row r="17" spans="1:7" ht="87.75" customHeight="1">
      <c r="A17" s="38">
        <v>41050100</v>
      </c>
      <c r="B17" s="16" t="s">
        <v>463</v>
      </c>
      <c r="C17" s="3" t="s">
        <v>496</v>
      </c>
      <c r="D17" s="3" t="s">
        <v>498</v>
      </c>
      <c r="E17" s="112">
        <v>54711085.08</v>
      </c>
      <c r="F17" s="112"/>
      <c r="G17" s="112">
        <f>E17</f>
        <v>54711085.08</v>
      </c>
    </row>
    <row r="18" spans="1:7" ht="47.25">
      <c r="A18" s="38">
        <v>41050200</v>
      </c>
      <c r="B18" s="16" t="s">
        <v>458</v>
      </c>
      <c r="C18" s="3" t="s">
        <v>496</v>
      </c>
      <c r="D18" s="3" t="s">
        <v>498</v>
      </c>
      <c r="E18" s="42">
        <v>1358400</v>
      </c>
      <c r="F18" s="42"/>
      <c r="G18" s="42">
        <f>E18</f>
        <v>1358400</v>
      </c>
    </row>
    <row r="19" spans="1:7" ht="150" customHeight="1">
      <c r="A19" s="38">
        <v>41050300</v>
      </c>
      <c r="B19" s="16" t="s">
        <v>499</v>
      </c>
      <c r="C19" s="3" t="s">
        <v>496</v>
      </c>
      <c r="D19" s="3" t="s">
        <v>498</v>
      </c>
      <c r="E19" s="112">
        <v>113996700</v>
      </c>
      <c r="F19" s="112"/>
      <c r="G19" s="112">
        <f>E19</f>
        <v>113996700</v>
      </c>
    </row>
    <row r="20" spans="1:7" ht="153" customHeight="1">
      <c r="A20" s="38">
        <v>41050700</v>
      </c>
      <c r="B20" s="16" t="s">
        <v>500</v>
      </c>
      <c r="C20" s="3" t="s">
        <v>496</v>
      </c>
      <c r="D20" s="3" t="s">
        <v>498</v>
      </c>
      <c r="E20" s="112">
        <v>2064900</v>
      </c>
      <c r="F20" s="112"/>
      <c r="G20" s="112">
        <f aca="true" t="shared" si="0" ref="G20:G38">E20+F20</f>
        <v>2064900</v>
      </c>
    </row>
    <row r="21" spans="1:7" ht="153" customHeight="1">
      <c r="A21" s="38">
        <v>41050900</v>
      </c>
      <c r="B21" s="16" t="s">
        <v>724</v>
      </c>
      <c r="C21" s="3" t="s">
        <v>496</v>
      </c>
      <c r="D21" s="3" t="s">
        <v>498</v>
      </c>
      <c r="E21" s="112">
        <v>2314956</v>
      </c>
      <c r="F21" s="112"/>
      <c r="G21" s="112">
        <f>E21+F21</f>
        <v>2314956</v>
      </c>
    </row>
    <row r="22" spans="1:7" ht="40.5" customHeight="1">
      <c r="A22" s="38">
        <v>41051000</v>
      </c>
      <c r="B22" s="16" t="s">
        <v>459</v>
      </c>
      <c r="C22" s="3" t="s">
        <v>496</v>
      </c>
      <c r="D22" s="3" t="s">
        <v>498</v>
      </c>
      <c r="E22" s="112">
        <v>1161400</v>
      </c>
      <c r="F22" s="112"/>
      <c r="G22" s="112">
        <f>E22+F22</f>
        <v>1161400</v>
      </c>
    </row>
    <row r="23" spans="1:7" ht="57.75" customHeight="1">
      <c r="A23" s="38">
        <v>41051200</v>
      </c>
      <c r="B23" s="16" t="s">
        <v>556</v>
      </c>
      <c r="C23" s="3" t="s">
        <v>496</v>
      </c>
      <c r="D23" s="3" t="s">
        <v>498</v>
      </c>
      <c r="E23" s="127">
        <v>40220</v>
      </c>
      <c r="F23" s="112"/>
      <c r="G23" s="112">
        <f t="shared" si="0"/>
        <v>40220</v>
      </c>
    </row>
    <row r="24" spans="1:7" ht="57.75" customHeight="1">
      <c r="A24" s="38">
        <v>41051400</v>
      </c>
      <c r="B24" s="16" t="s">
        <v>557</v>
      </c>
      <c r="C24" s="3" t="s">
        <v>496</v>
      </c>
      <c r="D24" s="3" t="s">
        <v>498</v>
      </c>
      <c r="E24" s="127">
        <v>924040</v>
      </c>
      <c r="F24" s="112"/>
      <c r="G24" s="112">
        <f t="shared" si="0"/>
        <v>924040</v>
      </c>
    </row>
    <row r="25" spans="1:7" ht="64.5" customHeight="1">
      <c r="A25" s="3">
        <v>41051500</v>
      </c>
      <c r="B25" s="16" t="s">
        <v>501</v>
      </c>
      <c r="C25" s="3" t="s">
        <v>496</v>
      </c>
      <c r="D25" s="3" t="s">
        <v>502</v>
      </c>
      <c r="E25" s="112">
        <f>1246200+475400</f>
        <v>1721600</v>
      </c>
      <c r="F25" s="112"/>
      <c r="G25" s="112">
        <f t="shared" si="0"/>
        <v>1721600</v>
      </c>
    </row>
    <row r="26" spans="1:7" ht="64.5" customHeight="1">
      <c r="A26" s="3">
        <v>41051500</v>
      </c>
      <c r="B26" s="16" t="s">
        <v>716</v>
      </c>
      <c r="C26" s="3" t="s">
        <v>496</v>
      </c>
      <c r="D26" s="3" t="s">
        <v>502</v>
      </c>
      <c r="E26" s="112">
        <f>809200+809200</f>
        <v>1618400</v>
      </c>
      <c r="F26" s="112"/>
      <c r="G26" s="112">
        <f t="shared" si="0"/>
        <v>1618400</v>
      </c>
    </row>
    <row r="27" spans="1:7" ht="40.5" customHeight="1">
      <c r="A27" s="3">
        <v>41051500</v>
      </c>
      <c r="B27" s="16" t="s">
        <v>454</v>
      </c>
      <c r="C27" s="3" t="s">
        <v>496</v>
      </c>
      <c r="D27" s="3" t="s">
        <v>503</v>
      </c>
      <c r="E27" s="112">
        <v>350000</v>
      </c>
      <c r="F27" s="112"/>
      <c r="G27" s="112">
        <f t="shared" si="0"/>
        <v>350000</v>
      </c>
    </row>
    <row r="28" spans="1:7" ht="40.5" customHeight="1">
      <c r="A28" s="3">
        <v>41051500</v>
      </c>
      <c r="B28" s="16" t="s">
        <v>454</v>
      </c>
      <c r="C28" s="3" t="s">
        <v>496</v>
      </c>
      <c r="D28" s="3" t="s">
        <v>504</v>
      </c>
      <c r="E28" s="112">
        <v>600000</v>
      </c>
      <c r="F28" s="112"/>
      <c r="G28" s="112">
        <f t="shared" si="0"/>
        <v>600000</v>
      </c>
    </row>
    <row r="29" spans="1:7" ht="59.25" customHeight="1">
      <c r="A29" s="3">
        <v>41052000</v>
      </c>
      <c r="B29" s="3" t="s">
        <v>464</v>
      </c>
      <c r="C29" s="3" t="s">
        <v>496</v>
      </c>
      <c r="D29" s="3" t="s">
        <v>502</v>
      </c>
      <c r="E29" s="112">
        <v>373100</v>
      </c>
      <c r="F29" s="112"/>
      <c r="G29" s="112">
        <f t="shared" si="0"/>
        <v>373100</v>
      </c>
    </row>
    <row r="30" spans="1:7" ht="129.75" customHeight="1">
      <c r="A30" s="3">
        <v>41053900</v>
      </c>
      <c r="B30" s="3" t="s">
        <v>505</v>
      </c>
      <c r="C30" s="3" t="s">
        <v>496</v>
      </c>
      <c r="D30" s="3" t="s">
        <v>502</v>
      </c>
      <c r="E30" s="112">
        <v>84500</v>
      </c>
      <c r="F30" s="112"/>
      <c r="G30" s="112">
        <f t="shared" si="0"/>
        <v>84500</v>
      </c>
    </row>
    <row r="31" spans="1:7" ht="129.75" customHeight="1">
      <c r="A31" s="3">
        <v>41053900</v>
      </c>
      <c r="B31" s="3" t="s">
        <v>618</v>
      </c>
      <c r="C31" s="3" t="s">
        <v>496</v>
      </c>
      <c r="D31" s="3" t="s">
        <v>502</v>
      </c>
      <c r="E31" s="112">
        <v>71250</v>
      </c>
      <c r="F31" s="112"/>
      <c r="G31" s="112">
        <f t="shared" si="0"/>
        <v>71250</v>
      </c>
    </row>
    <row r="32" spans="1:7" ht="81.75" customHeight="1">
      <c r="A32" s="3">
        <v>41053900</v>
      </c>
      <c r="B32" s="3" t="s">
        <v>506</v>
      </c>
      <c r="C32" s="3" t="s">
        <v>496</v>
      </c>
      <c r="D32" s="3" t="s">
        <v>502</v>
      </c>
      <c r="E32" s="112">
        <f>165000-59800</f>
        <v>105200</v>
      </c>
      <c r="F32" s="112"/>
      <c r="G32" s="112">
        <f t="shared" si="0"/>
        <v>105200</v>
      </c>
    </row>
    <row r="33" spans="1:7" ht="81.75" customHeight="1">
      <c r="A33" s="3">
        <v>41053900</v>
      </c>
      <c r="B33" s="3" t="s">
        <v>520</v>
      </c>
      <c r="C33" s="3" t="s">
        <v>496</v>
      </c>
      <c r="D33" s="3" t="s">
        <v>502</v>
      </c>
      <c r="E33" s="112">
        <v>12000000</v>
      </c>
      <c r="F33" s="112"/>
      <c r="G33" s="112">
        <f t="shared" si="0"/>
        <v>12000000</v>
      </c>
    </row>
    <row r="34" spans="1:7" ht="81.75" customHeight="1">
      <c r="A34" s="3">
        <v>41053900</v>
      </c>
      <c r="B34" s="3" t="s">
        <v>578</v>
      </c>
      <c r="C34" s="3" t="s">
        <v>496</v>
      </c>
      <c r="D34" s="3" t="s">
        <v>502</v>
      </c>
      <c r="E34" s="112">
        <v>100000</v>
      </c>
      <c r="F34" s="112"/>
      <c r="G34" s="112">
        <f t="shared" si="0"/>
        <v>100000</v>
      </c>
    </row>
    <row r="35" spans="1:7" ht="70.5" customHeight="1">
      <c r="A35" s="3">
        <v>41053900</v>
      </c>
      <c r="B35" s="3" t="s">
        <v>507</v>
      </c>
      <c r="C35" s="3" t="s">
        <v>496</v>
      </c>
      <c r="D35" s="3" t="s">
        <v>502</v>
      </c>
      <c r="E35" s="112">
        <f>35100-13177</f>
        <v>21923</v>
      </c>
      <c r="F35" s="112"/>
      <c r="G35" s="112">
        <f t="shared" si="0"/>
        <v>21923</v>
      </c>
    </row>
    <row r="36" spans="1:7" ht="70.5" customHeight="1">
      <c r="A36" s="3">
        <v>41053900</v>
      </c>
      <c r="B36" s="3" t="s">
        <v>617</v>
      </c>
      <c r="C36" s="3" t="s">
        <v>496</v>
      </c>
      <c r="D36" s="3" t="s">
        <v>502</v>
      </c>
      <c r="E36" s="112">
        <f>779784+1955000-38847</f>
        <v>2695937</v>
      </c>
      <c r="F36" s="112"/>
      <c r="G36" s="112">
        <f t="shared" si="0"/>
        <v>2695937</v>
      </c>
    </row>
    <row r="37" spans="1:7" ht="70.5" customHeight="1">
      <c r="A37" s="3">
        <v>41053900</v>
      </c>
      <c r="B37" s="3" t="s">
        <v>719</v>
      </c>
      <c r="C37" s="3" t="s">
        <v>496</v>
      </c>
      <c r="D37" s="3" t="s">
        <v>502</v>
      </c>
      <c r="E37" s="112">
        <v>23000</v>
      </c>
      <c r="F37" s="112"/>
      <c r="G37" s="112">
        <f>E37+F37</f>
        <v>23000</v>
      </c>
    </row>
    <row r="38" spans="1:7" ht="70.5" customHeight="1">
      <c r="A38" s="3">
        <v>41054300</v>
      </c>
      <c r="B38" s="3" t="s">
        <v>579</v>
      </c>
      <c r="C38" s="3" t="s">
        <v>496</v>
      </c>
      <c r="D38" s="3" t="s">
        <v>502</v>
      </c>
      <c r="E38" s="112">
        <v>490210</v>
      </c>
      <c r="F38" s="112"/>
      <c r="G38" s="112">
        <f t="shared" si="0"/>
        <v>490210</v>
      </c>
    </row>
    <row r="39" spans="1:7" ht="40.5" customHeight="1">
      <c r="A39" s="3"/>
      <c r="B39" s="13" t="s">
        <v>508</v>
      </c>
      <c r="C39" s="13"/>
      <c r="D39" s="13"/>
      <c r="E39" s="114">
        <f>SUM(E13:E38)</f>
        <v>332482970.08</v>
      </c>
      <c r="F39" s="114">
        <f>SUM(F13:F35)</f>
        <v>14762240</v>
      </c>
      <c r="G39" s="114">
        <f>SUM(G13:G38)</f>
        <v>347245210.08</v>
      </c>
    </row>
    <row r="40" spans="1:7" ht="40.5" customHeight="1">
      <c r="A40" s="235" t="s">
        <v>509</v>
      </c>
      <c r="B40" s="235"/>
      <c r="C40" s="235"/>
      <c r="D40" s="235"/>
      <c r="E40" s="235"/>
      <c r="F40" s="235"/>
      <c r="G40" s="235"/>
    </row>
    <row r="41" spans="1:7" ht="47.25">
      <c r="A41" s="3">
        <v>3719770</v>
      </c>
      <c r="B41" s="115" t="s">
        <v>510</v>
      </c>
      <c r="C41" s="3" t="s">
        <v>511</v>
      </c>
      <c r="D41" s="3" t="s">
        <v>496</v>
      </c>
      <c r="E41" s="116">
        <v>1518000</v>
      </c>
      <c r="F41" s="116"/>
      <c r="G41" s="117">
        <f>E41</f>
        <v>1518000</v>
      </c>
    </row>
    <row r="42" spans="1:7" ht="63">
      <c r="A42" s="3">
        <v>3719770</v>
      </c>
      <c r="B42" s="115" t="s">
        <v>512</v>
      </c>
      <c r="C42" s="3" t="s">
        <v>513</v>
      </c>
      <c r="D42" s="3" t="s">
        <v>496</v>
      </c>
      <c r="E42" s="116">
        <f>870571+45240</f>
        <v>915811</v>
      </c>
      <c r="F42" s="116"/>
      <c r="G42" s="117">
        <f>E42</f>
        <v>915811</v>
      </c>
    </row>
    <row r="43" spans="1:7" ht="63">
      <c r="A43" s="3">
        <v>3719770</v>
      </c>
      <c r="B43" s="115" t="s">
        <v>576</v>
      </c>
      <c r="C43" s="3" t="s">
        <v>513</v>
      </c>
      <c r="D43" s="3" t="s">
        <v>496</v>
      </c>
      <c r="E43" s="116">
        <v>88650</v>
      </c>
      <c r="F43" s="116">
        <f>98650-88650</f>
        <v>10000</v>
      </c>
      <c r="G43" s="117">
        <f>E43+F43</f>
        <v>98650</v>
      </c>
    </row>
    <row r="44" spans="1:7" ht="31.5">
      <c r="A44" s="3">
        <v>3719770</v>
      </c>
      <c r="B44" s="115" t="s">
        <v>514</v>
      </c>
      <c r="C44" s="3" t="s">
        <v>515</v>
      </c>
      <c r="D44" s="3" t="s">
        <v>496</v>
      </c>
      <c r="E44" s="116">
        <v>20000</v>
      </c>
      <c r="F44" s="116"/>
      <c r="G44" s="116">
        <v>20000</v>
      </c>
    </row>
    <row r="45" spans="1:7" ht="31.5">
      <c r="A45" s="3">
        <v>3719770</v>
      </c>
      <c r="B45" s="115" t="s">
        <v>516</v>
      </c>
      <c r="C45" s="3" t="s">
        <v>517</v>
      </c>
      <c r="D45" s="3" t="s">
        <v>496</v>
      </c>
      <c r="E45" s="117">
        <v>500000</v>
      </c>
      <c r="F45" s="117"/>
      <c r="G45" s="117">
        <f>E45</f>
        <v>500000</v>
      </c>
    </row>
    <row r="46" spans="1:7" ht="31.5">
      <c r="A46" s="3">
        <v>3719770</v>
      </c>
      <c r="B46" s="115" t="s">
        <v>591</v>
      </c>
      <c r="C46" s="3" t="s">
        <v>498</v>
      </c>
      <c r="D46" s="3" t="s">
        <v>496</v>
      </c>
      <c r="E46" s="117"/>
      <c r="F46" s="117">
        <v>462527</v>
      </c>
      <c r="G46" s="117">
        <f aca="true" t="shared" si="1" ref="G46:G52">E46+F46</f>
        <v>462527</v>
      </c>
    </row>
    <row r="47" spans="1:7" ht="31.5">
      <c r="A47" s="3">
        <v>3719770</v>
      </c>
      <c r="B47" s="115" t="s">
        <v>592</v>
      </c>
      <c r="C47" s="3" t="s">
        <v>498</v>
      </c>
      <c r="D47" s="3" t="s">
        <v>496</v>
      </c>
      <c r="E47" s="117"/>
      <c r="F47" s="117">
        <v>270000</v>
      </c>
      <c r="G47" s="117">
        <f t="shared" si="1"/>
        <v>270000</v>
      </c>
    </row>
    <row r="48" spans="1:7" ht="31.5">
      <c r="A48" s="3">
        <v>3719770</v>
      </c>
      <c r="B48" s="115" t="s">
        <v>698</v>
      </c>
      <c r="C48" s="3" t="s">
        <v>498</v>
      </c>
      <c r="D48" s="3" t="s">
        <v>496</v>
      </c>
      <c r="E48" s="117"/>
      <c r="F48" s="117">
        <v>214312</v>
      </c>
      <c r="G48" s="117">
        <f t="shared" si="1"/>
        <v>214312</v>
      </c>
    </row>
    <row r="49" spans="1:7" ht="93.75">
      <c r="A49" s="3">
        <v>3719800</v>
      </c>
      <c r="B49" s="121" t="s">
        <v>727</v>
      </c>
      <c r="C49" s="66" t="s">
        <v>497</v>
      </c>
      <c r="D49" s="66" t="s">
        <v>496</v>
      </c>
      <c r="E49" s="117"/>
      <c r="F49" s="117">
        <v>200000</v>
      </c>
      <c r="G49" s="117">
        <f t="shared" si="1"/>
        <v>200000</v>
      </c>
    </row>
    <row r="50" spans="1:7" ht="93.75">
      <c r="A50" s="3">
        <v>3719800</v>
      </c>
      <c r="B50" s="121" t="s">
        <v>736</v>
      </c>
      <c r="C50" s="66" t="s">
        <v>497</v>
      </c>
      <c r="D50" s="66" t="s">
        <v>496</v>
      </c>
      <c r="E50" s="117"/>
      <c r="F50" s="117">
        <v>200000</v>
      </c>
      <c r="G50" s="117">
        <f t="shared" si="1"/>
        <v>200000</v>
      </c>
    </row>
    <row r="51" spans="1:7" ht="75">
      <c r="A51" s="3">
        <v>3719800</v>
      </c>
      <c r="B51" s="121" t="s">
        <v>735</v>
      </c>
      <c r="C51" s="66" t="s">
        <v>497</v>
      </c>
      <c r="D51" s="66" t="s">
        <v>496</v>
      </c>
      <c r="E51" s="117"/>
      <c r="F51" s="117">
        <v>300000</v>
      </c>
      <c r="G51" s="117">
        <f>E51+F51</f>
        <v>300000</v>
      </c>
    </row>
    <row r="52" spans="1:7" ht="75">
      <c r="A52" s="3">
        <v>3719800</v>
      </c>
      <c r="B52" s="121" t="s">
        <v>528</v>
      </c>
      <c r="C52" s="66" t="s">
        <v>497</v>
      </c>
      <c r="D52" s="66" t="s">
        <v>496</v>
      </c>
      <c r="E52" s="117"/>
      <c r="F52" s="117">
        <v>46000</v>
      </c>
      <c r="G52" s="117">
        <f t="shared" si="1"/>
        <v>46000</v>
      </c>
    </row>
    <row r="53" spans="1:7" ht="15.75">
      <c r="A53" s="3"/>
      <c r="B53" s="13" t="s">
        <v>508</v>
      </c>
      <c r="C53" s="13"/>
      <c r="D53" s="13"/>
      <c r="E53" s="114">
        <f>SUM(E41:E52)</f>
        <v>3042461</v>
      </c>
      <c r="F53" s="114">
        <f>SUM(F41:F52)</f>
        <v>1702839</v>
      </c>
      <c r="G53" s="114">
        <f>SUM(G41:G52)</f>
        <v>4745300</v>
      </c>
    </row>
    <row r="54" spans="1:7" ht="15.75">
      <c r="A54" s="132"/>
      <c r="B54" s="31"/>
      <c r="C54" s="31"/>
      <c r="D54" s="31"/>
      <c r="E54" s="133"/>
      <c r="F54" s="133"/>
      <c r="G54" s="133"/>
    </row>
    <row r="55" spans="1:7" ht="15.75">
      <c r="A55" s="6"/>
      <c r="B55" s="6"/>
      <c r="C55" s="118"/>
      <c r="D55" s="118"/>
      <c r="E55" s="6"/>
      <c r="F55" s="6"/>
      <c r="G55" s="6"/>
    </row>
    <row r="56" spans="1:16" ht="15.75">
      <c r="A56" s="28" t="s">
        <v>321</v>
      </c>
      <c r="B56" s="29"/>
      <c r="C56" s="26"/>
      <c r="D56" s="26"/>
      <c r="E56" s="29"/>
      <c r="F56" s="26"/>
      <c r="G56" s="6"/>
      <c r="H56" s="6"/>
      <c r="I56" s="6"/>
      <c r="J56" s="6"/>
      <c r="K56" s="6"/>
      <c r="L56" s="6"/>
      <c r="M56" s="6"/>
      <c r="N56" s="6"/>
      <c r="O56" s="6"/>
      <c r="P56" s="12"/>
    </row>
    <row r="57" spans="1:7" ht="15.75">
      <c r="A57" s="6"/>
      <c r="B57" s="6"/>
      <c r="C57" s="118"/>
      <c r="D57" s="118"/>
      <c r="E57" s="6"/>
      <c r="F57" s="6"/>
      <c r="G57" s="6"/>
    </row>
    <row r="58" spans="1:7" ht="34.5" customHeight="1">
      <c r="A58" s="213" t="s">
        <v>518</v>
      </c>
      <c r="B58" s="213"/>
      <c r="C58" s="213"/>
      <c r="D58" s="213"/>
      <c r="E58" s="213"/>
      <c r="F58" s="213"/>
      <c r="G58" s="6"/>
    </row>
    <row r="59" spans="1:7" ht="15.75">
      <c r="A59" s="6"/>
      <c r="B59" s="6"/>
      <c r="C59" s="6"/>
      <c r="D59" s="6"/>
      <c r="E59" s="6"/>
      <c r="F59" s="6"/>
      <c r="G59" s="6"/>
    </row>
    <row r="60" spans="1:7" ht="15.75">
      <c r="A60" s="10" t="s">
        <v>519</v>
      </c>
      <c r="B60" s="6"/>
      <c r="C60" s="6"/>
      <c r="D60" s="6"/>
      <c r="E60" s="6"/>
      <c r="F60" s="6"/>
      <c r="G60" s="6"/>
    </row>
  </sheetData>
  <sheetProtection/>
  <mergeCells count="8">
    <mergeCell ref="A40:G40"/>
    <mergeCell ref="A58:F58"/>
    <mergeCell ref="A6:F7"/>
    <mergeCell ref="A9:A10"/>
    <mergeCell ref="B9:B10"/>
    <mergeCell ref="C9:D9"/>
    <mergeCell ref="G9:G10"/>
    <mergeCell ref="A12:G1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43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view="pageBreakPreview" zoomScale="60" zoomScaleNormal="55" zoomScalePageLayoutView="0" workbookViewId="0" topLeftCell="A1">
      <pane ySplit="11" topLeftCell="A191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25.75390625" style="2" customWidth="1"/>
    <col min="2" max="2" width="26.375" style="2" customWidth="1"/>
    <col min="3" max="3" width="39.25390625" style="2" customWidth="1"/>
    <col min="4" max="4" width="82.25390625" style="2" customWidth="1"/>
    <col min="5" max="5" width="155.625" style="2" customWidth="1"/>
    <col min="6" max="6" width="18.00390625" style="2" customWidth="1"/>
    <col min="7" max="7" width="18.75390625" style="2" customWidth="1"/>
    <col min="8" max="8" width="27.25390625" style="2" customWidth="1"/>
    <col min="9" max="9" width="24.25390625" style="2" customWidth="1"/>
    <col min="10" max="16384" width="9.125" style="2" customWidth="1"/>
  </cols>
  <sheetData>
    <row r="2" spans="5:8" ht="18.75">
      <c r="E2" s="98"/>
      <c r="F2" s="98"/>
      <c r="H2" s="98" t="s">
        <v>152</v>
      </c>
    </row>
    <row r="3" spans="5:8" ht="18.75">
      <c r="E3" s="98"/>
      <c r="F3" s="98"/>
      <c r="H3" s="98" t="s">
        <v>8</v>
      </c>
    </row>
    <row r="4" spans="5:8" ht="18.75">
      <c r="E4" s="98"/>
      <c r="F4" s="98"/>
      <c r="H4" s="98" t="s">
        <v>323</v>
      </c>
    </row>
    <row r="5" spans="5:8" ht="18.75">
      <c r="E5" s="98"/>
      <c r="F5" s="98"/>
      <c r="H5" s="98" t="s">
        <v>317</v>
      </c>
    </row>
    <row r="6" ht="18.75">
      <c r="E6" s="98"/>
    </row>
    <row r="7" spans="1:6" ht="14.25" customHeight="1">
      <c r="A7" s="4"/>
      <c r="B7" s="4"/>
      <c r="C7" s="4"/>
      <c r="D7" s="4"/>
      <c r="E7" s="4"/>
      <c r="F7" s="4"/>
    </row>
    <row r="8" spans="1:9" ht="33.75" customHeight="1">
      <c r="A8" s="249" t="s">
        <v>333</v>
      </c>
      <c r="B8" s="249"/>
      <c r="C8" s="249"/>
      <c r="D8" s="249"/>
      <c r="E8" s="249"/>
      <c r="F8" s="249"/>
      <c r="G8" s="249"/>
      <c r="H8" s="249"/>
      <c r="I8" s="249"/>
    </row>
    <row r="9" spans="3:6" ht="33.75" customHeight="1">
      <c r="C9" s="99"/>
      <c r="D9" s="99"/>
      <c r="E9" s="100"/>
      <c r="F9" s="100"/>
    </row>
    <row r="10" spans="1:9" s="8" customFormat="1" ht="113.25" customHeight="1">
      <c r="A10" s="53" t="s">
        <v>335</v>
      </c>
      <c r="B10" s="53" t="s">
        <v>336</v>
      </c>
      <c r="C10" s="53" t="s">
        <v>337</v>
      </c>
      <c r="D10" s="53" t="s">
        <v>338</v>
      </c>
      <c r="E10" s="53" t="s">
        <v>339</v>
      </c>
      <c r="F10" s="53" t="s">
        <v>340</v>
      </c>
      <c r="G10" s="53" t="s">
        <v>341</v>
      </c>
      <c r="H10" s="53" t="s">
        <v>342</v>
      </c>
      <c r="I10" s="53" t="s">
        <v>343</v>
      </c>
    </row>
    <row r="11" spans="1:9" s="8" customFormat="1" ht="33.7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</row>
    <row r="12" spans="1:9" s="8" customFormat="1" ht="33.75" customHeight="1">
      <c r="A12" s="55" t="s">
        <v>157</v>
      </c>
      <c r="B12" s="56"/>
      <c r="C12" s="57"/>
      <c r="D12" s="58" t="s">
        <v>484</v>
      </c>
      <c r="E12" s="59"/>
      <c r="F12" s="60"/>
      <c r="G12" s="60"/>
      <c r="H12" s="60">
        <f>H22+H13+H21</f>
        <v>1268177</v>
      </c>
      <c r="I12" s="56"/>
    </row>
    <row r="13" spans="1:9" ht="33.75" customHeight="1">
      <c r="A13" s="250" t="s">
        <v>158</v>
      </c>
      <c r="B13" s="242" t="s">
        <v>77</v>
      </c>
      <c r="C13" s="239" t="s">
        <v>58</v>
      </c>
      <c r="D13" s="239" t="s">
        <v>78</v>
      </c>
      <c r="E13" s="61"/>
      <c r="F13" s="62"/>
      <c r="G13" s="62"/>
      <c r="H13" s="62">
        <f>SUM(H14:H20)</f>
        <v>1206695</v>
      </c>
      <c r="I13" s="54"/>
    </row>
    <row r="14" spans="1:9" ht="33.75" customHeight="1">
      <c r="A14" s="251"/>
      <c r="B14" s="243"/>
      <c r="C14" s="240"/>
      <c r="D14" s="240"/>
      <c r="E14" s="63" t="s">
        <v>344</v>
      </c>
      <c r="F14" s="64"/>
      <c r="G14" s="64"/>
      <c r="H14" s="64">
        <f>147000+129000</f>
        <v>276000</v>
      </c>
      <c r="I14" s="54"/>
    </row>
    <row r="15" spans="1:9" ht="33.75" customHeight="1">
      <c r="A15" s="251"/>
      <c r="B15" s="243"/>
      <c r="C15" s="240"/>
      <c r="D15" s="240"/>
      <c r="E15" s="63" t="s">
        <v>154</v>
      </c>
      <c r="F15" s="64"/>
      <c r="G15" s="64"/>
      <c r="H15" s="64">
        <f>600000-129000-88105+2000</f>
        <v>384895</v>
      </c>
      <c r="I15" s="54"/>
    </row>
    <row r="16" spans="1:9" ht="33.75" customHeight="1">
      <c r="A16" s="251"/>
      <c r="B16" s="243"/>
      <c r="C16" s="240"/>
      <c r="D16" s="240"/>
      <c r="E16" s="63" t="s">
        <v>595</v>
      </c>
      <c r="F16" s="64"/>
      <c r="G16" s="64"/>
      <c r="H16" s="64">
        <f>42700+16300</f>
        <v>59000</v>
      </c>
      <c r="I16" s="54"/>
    </row>
    <row r="17" spans="1:9" ht="33.75" customHeight="1">
      <c r="A17" s="251"/>
      <c r="B17" s="243"/>
      <c r="C17" s="240"/>
      <c r="D17" s="240"/>
      <c r="E17" s="63" t="s">
        <v>597</v>
      </c>
      <c r="F17" s="64"/>
      <c r="G17" s="64"/>
      <c r="H17" s="64">
        <v>24000</v>
      </c>
      <c r="I17" s="54"/>
    </row>
    <row r="18" spans="1:9" ht="33.75" customHeight="1">
      <c r="A18" s="251"/>
      <c r="B18" s="243"/>
      <c r="C18" s="240"/>
      <c r="D18" s="240"/>
      <c r="E18" s="63" t="s">
        <v>596</v>
      </c>
      <c r="F18" s="64"/>
      <c r="G18" s="64"/>
      <c r="H18" s="64">
        <v>100000</v>
      </c>
      <c r="I18" s="54"/>
    </row>
    <row r="19" spans="1:9" ht="87.75" customHeight="1">
      <c r="A19" s="251"/>
      <c r="B19" s="243"/>
      <c r="C19" s="240"/>
      <c r="D19" s="240"/>
      <c r="E19" s="63" t="s">
        <v>762</v>
      </c>
      <c r="F19" s="64"/>
      <c r="G19" s="64"/>
      <c r="H19" s="64">
        <f>200000+12800</f>
        <v>212800</v>
      </c>
      <c r="I19" s="54"/>
    </row>
    <row r="20" spans="1:9" ht="33.75" customHeight="1">
      <c r="A20" s="252"/>
      <c r="B20" s="244"/>
      <c r="C20" s="241"/>
      <c r="D20" s="241"/>
      <c r="E20" s="63" t="s">
        <v>310</v>
      </c>
      <c r="F20" s="64"/>
      <c r="G20" s="64"/>
      <c r="H20" s="64">
        <v>150000</v>
      </c>
      <c r="I20" s="54"/>
    </row>
    <row r="21" spans="1:9" ht="56.25">
      <c r="A21" s="134">
        <v>116020</v>
      </c>
      <c r="B21" s="134" t="s">
        <v>138</v>
      </c>
      <c r="C21" s="135" t="s">
        <v>10</v>
      </c>
      <c r="D21" s="135" t="s">
        <v>139</v>
      </c>
      <c r="E21" s="63" t="s">
        <v>740</v>
      </c>
      <c r="F21" s="64"/>
      <c r="G21" s="64"/>
      <c r="H21" s="64">
        <f>43000-30000-1018</f>
        <v>11982</v>
      </c>
      <c r="I21" s="54"/>
    </row>
    <row r="22" spans="1:9" ht="37.5">
      <c r="A22" s="65" t="s">
        <v>159</v>
      </c>
      <c r="B22" s="123" t="s">
        <v>79</v>
      </c>
      <c r="C22" s="124" t="s">
        <v>59</v>
      </c>
      <c r="D22" s="124" t="s">
        <v>80</v>
      </c>
      <c r="E22" s="66" t="s">
        <v>9</v>
      </c>
      <c r="F22" s="67"/>
      <c r="G22" s="67"/>
      <c r="H22" s="67">
        <v>49500</v>
      </c>
      <c r="I22" s="54"/>
    </row>
    <row r="23" spans="1:9" ht="18.75">
      <c r="A23" s="55" t="s">
        <v>161</v>
      </c>
      <c r="B23" s="123"/>
      <c r="C23" s="124"/>
      <c r="D23" s="68" t="s">
        <v>31</v>
      </c>
      <c r="E23" s="66"/>
      <c r="F23" s="60"/>
      <c r="G23" s="60"/>
      <c r="H23" s="69">
        <f>H25+H36+H74+H81+H24+H78+H77+H70+H73</f>
        <v>7925608</v>
      </c>
      <c r="I23" s="54"/>
    </row>
    <row r="24" spans="1:9" ht="37.5">
      <c r="A24" s="123" t="s">
        <v>162</v>
      </c>
      <c r="B24" s="123" t="s">
        <v>81</v>
      </c>
      <c r="C24" s="124" t="s">
        <v>58</v>
      </c>
      <c r="D24" s="124" t="s">
        <v>82</v>
      </c>
      <c r="E24" s="66" t="s">
        <v>393</v>
      </c>
      <c r="F24" s="60"/>
      <c r="G24" s="60"/>
      <c r="H24" s="69">
        <f>7000+45000</f>
        <v>52000</v>
      </c>
      <c r="I24" s="54"/>
    </row>
    <row r="25" spans="1:9" ht="19.5">
      <c r="A25" s="242" t="s">
        <v>163</v>
      </c>
      <c r="B25" s="242" t="s">
        <v>29</v>
      </c>
      <c r="C25" s="239" t="s">
        <v>60</v>
      </c>
      <c r="D25" s="239" t="s">
        <v>83</v>
      </c>
      <c r="E25" s="66"/>
      <c r="F25" s="70"/>
      <c r="G25" s="70"/>
      <c r="H25" s="74">
        <f>SUM(H26:H35)</f>
        <v>731245</v>
      </c>
      <c r="I25" s="54"/>
    </row>
    <row r="26" spans="1:9" ht="18.75">
      <c r="A26" s="243"/>
      <c r="B26" s="243"/>
      <c r="C26" s="240"/>
      <c r="D26" s="240"/>
      <c r="E26" s="66" t="s">
        <v>327</v>
      </c>
      <c r="F26" s="67"/>
      <c r="G26" s="67"/>
      <c r="H26" s="67">
        <f>213000-856</f>
        <v>212144</v>
      </c>
      <c r="I26" s="54"/>
    </row>
    <row r="27" spans="1:9" ht="37.5">
      <c r="A27" s="243"/>
      <c r="B27" s="243"/>
      <c r="C27" s="240"/>
      <c r="D27" s="240"/>
      <c r="E27" s="66" t="s">
        <v>394</v>
      </c>
      <c r="F27" s="67"/>
      <c r="G27" s="67"/>
      <c r="H27" s="67">
        <v>150000</v>
      </c>
      <c r="I27" s="54"/>
    </row>
    <row r="28" spans="1:9" ht="37.5">
      <c r="A28" s="243"/>
      <c r="B28" s="243"/>
      <c r="C28" s="240"/>
      <c r="D28" s="240"/>
      <c r="E28" s="66" t="s">
        <v>524</v>
      </c>
      <c r="F28" s="67"/>
      <c r="G28" s="67"/>
      <c r="H28" s="67">
        <v>11600</v>
      </c>
      <c r="I28" s="54"/>
    </row>
    <row r="29" spans="1:9" ht="18.75">
      <c r="A29" s="243"/>
      <c r="B29" s="243"/>
      <c r="C29" s="240"/>
      <c r="D29" s="240"/>
      <c r="E29" s="40" t="s">
        <v>729</v>
      </c>
      <c r="F29" s="67"/>
      <c r="G29" s="67"/>
      <c r="H29" s="67">
        <v>21000</v>
      </c>
      <c r="I29" s="54"/>
    </row>
    <row r="30" spans="1:9" ht="18.75">
      <c r="A30" s="243"/>
      <c r="B30" s="243"/>
      <c r="C30" s="240"/>
      <c r="D30" s="240"/>
      <c r="E30" s="40" t="s">
        <v>730</v>
      </c>
      <c r="F30" s="67"/>
      <c r="G30" s="67"/>
      <c r="H30" s="67">
        <v>22000</v>
      </c>
      <c r="I30" s="54"/>
    </row>
    <row r="31" spans="1:9" ht="18.75">
      <c r="A31" s="243"/>
      <c r="B31" s="243"/>
      <c r="C31" s="240"/>
      <c r="D31" s="240"/>
      <c r="E31" s="40" t="s">
        <v>765</v>
      </c>
      <c r="F31" s="67"/>
      <c r="G31" s="67"/>
      <c r="H31" s="67">
        <v>22000</v>
      </c>
      <c r="I31" s="54"/>
    </row>
    <row r="32" spans="1:9" ht="37.5">
      <c r="A32" s="243"/>
      <c r="B32" s="243"/>
      <c r="C32" s="240"/>
      <c r="D32" s="240"/>
      <c r="E32" s="66" t="s">
        <v>731</v>
      </c>
      <c r="F32" s="67"/>
      <c r="G32" s="67"/>
      <c r="H32" s="67">
        <v>25000</v>
      </c>
      <c r="I32" s="54"/>
    </row>
    <row r="33" spans="1:9" ht="56.25">
      <c r="A33" s="243"/>
      <c r="B33" s="243"/>
      <c r="C33" s="240"/>
      <c r="D33" s="240"/>
      <c r="E33" s="40" t="s">
        <v>732</v>
      </c>
      <c r="F33" s="67"/>
      <c r="G33" s="67"/>
      <c r="H33" s="67">
        <v>69455</v>
      </c>
      <c r="I33" s="54"/>
    </row>
    <row r="34" spans="1:9" ht="18.75">
      <c r="A34" s="243"/>
      <c r="B34" s="243"/>
      <c r="C34" s="240"/>
      <c r="D34" s="240"/>
      <c r="E34" s="66" t="s">
        <v>623</v>
      </c>
      <c r="F34" s="67"/>
      <c r="G34" s="67"/>
      <c r="H34" s="67">
        <f>18000-6202</f>
        <v>11798</v>
      </c>
      <c r="I34" s="54"/>
    </row>
    <row r="35" spans="1:9" ht="18.75">
      <c r="A35" s="244"/>
      <c r="B35" s="244"/>
      <c r="C35" s="241"/>
      <c r="D35" s="241"/>
      <c r="E35" s="66" t="s">
        <v>326</v>
      </c>
      <c r="F35" s="67"/>
      <c r="G35" s="67"/>
      <c r="H35" s="67">
        <f>187000-752</f>
        <v>186248</v>
      </c>
      <c r="I35" s="54"/>
    </row>
    <row r="36" spans="1:9" ht="18.75">
      <c r="A36" s="242" t="s">
        <v>164</v>
      </c>
      <c r="B36" s="242" t="s">
        <v>30</v>
      </c>
      <c r="C36" s="239" t="s">
        <v>61</v>
      </c>
      <c r="D36" s="239" t="s">
        <v>165</v>
      </c>
      <c r="E36" s="66"/>
      <c r="F36" s="70"/>
      <c r="G36" s="70"/>
      <c r="H36" s="70">
        <f>SUM(H37:H69)</f>
        <v>5036205</v>
      </c>
      <c r="I36" s="54"/>
    </row>
    <row r="37" spans="1:9" ht="18.75">
      <c r="A37" s="243"/>
      <c r="B37" s="243"/>
      <c r="C37" s="240"/>
      <c r="D37" s="240"/>
      <c r="E37" s="66" t="s">
        <v>328</v>
      </c>
      <c r="F37" s="67"/>
      <c r="G37" s="67"/>
      <c r="H37" s="67">
        <v>86370</v>
      </c>
      <c r="I37" s="54"/>
    </row>
    <row r="38" spans="1:9" ht="37.5">
      <c r="A38" s="243"/>
      <c r="B38" s="243"/>
      <c r="C38" s="240"/>
      <c r="D38" s="240"/>
      <c r="E38" s="40" t="s">
        <v>389</v>
      </c>
      <c r="F38" s="41"/>
      <c r="G38" s="67"/>
      <c r="H38" s="67">
        <v>307170</v>
      </c>
      <c r="I38" s="54"/>
    </row>
    <row r="39" spans="1:9" ht="37.5">
      <c r="A39" s="243"/>
      <c r="B39" s="243"/>
      <c r="C39" s="240"/>
      <c r="D39" s="240"/>
      <c r="E39" s="40" t="s">
        <v>599</v>
      </c>
      <c r="F39" s="41"/>
      <c r="G39" s="67"/>
      <c r="H39" s="67">
        <v>245390</v>
      </c>
      <c r="I39" s="54"/>
    </row>
    <row r="40" spans="1:9" ht="18.75">
      <c r="A40" s="243"/>
      <c r="B40" s="243"/>
      <c r="C40" s="240"/>
      <c r="D40" s="240"/>
      <c r="E40" s="40" t="s">
        <v>600</v>
      </c>
      <c r="F40" s="41"/>
      <c r="G40" s="67"/>
      <c r="H40" s="67">
        <v>450420</v>
      </c>
      <c r="I40" s="54"/>
    </row>
    <row r="41" spans="1:9" ht="37.5">
      <c r="A41" s="243"/>
      <c r="B41" s="243"/>
      <c r="C41" s="240"/>
      <c r="D41" s="240"/>
      <c r="E41" s="40" t="s">
        <v>601</v>
      </c>
      <c r="F41" s="41"/>
      <c r="G41" s="67"/>
      <c r="H41" s="67">
        <v>228230</v>
      </c>
      <c r="I41" s="54"/>
    </row>
    <row r="42" spans="1:9" ht="18.75">
      <c r="A42" s="243"/>
      <c r="B42" s="243"/>
      <c r="C42" s="240"/>
      <c r="D42" s="240"/>
      <c r="E42" s="40" t="s">
        <v>580</v>
      </c>
      <c r="F42" s="41"/>
      <c r="G42" s="67"/>
      <c r="H42" s="67">
        <f>490210-154601-11399</f>
        <v>324210</v>
      </c>
      <c r="I42" s="54"/>
    </row>
    <row r="43" spans="1:9" ht="78.75" customHeight="1">
      <c r="A43" s="243"/>
      <c r="B43" s="243"/>
      <c r="C43" s="240"/>
      <c r="D43" s="240"/>
      <c r="E43" s="40" t="s">
        <v>584</v>
      </c>
      <c r="F43" s="71"/>
      <c r="G43" s="67"/>
      <c r="H43" s="71">
        <f>112975-1620+33821</f>
        <v>145176</v>
      </c>
      <c r="I43" s="54"/>
    </row>
    <row r="44" spans="1:9" ht="78.75" customHeight="1">
      <c r="A44" s="243"/>
      <c r="B44" s="243"/>
      <c r="C44" s="240"/>
      <c r="D44" s="240"/>
      <c r="E44" s="139" t="s">
        <v>585</v>
      </c>
      <c r="F44" s="41"/>
      <c r="G44" s="67"/>
      <c r="H44" s="41">
        <f>146630+1620+30000-440</f>
        <v>177810</v>
      </c>
      <c r="I44" s="54"/>
    </row>
    <row r="45" spans="1:9" ht="78.75" customHeight="1">
      <c r="A45" s="243"/>
      <c r="B45" s="243"/>
      <c r="C45" s="240"/>
      <c r="D45" s="240"/>
      <c r="E45" s="66" t="s">
        <v>586</v>
      </c>
      <c r="F45" s="41"/>
      <c r="G45" s="67"/>
      <c r="H45" s="41">
        <v>17610</v>
      </c>
      <c r="I45" s="54"/>
    </row>
    <row r="46" spans="1:9" ht="78.75" customHeight="1">
      <c r="A46" s="243"/>
      <c r="B46" s="243"/>
      <c r="C46" s="240"/>
      <c r="D46" s="240"/>
      <c r="E46" s="66" t="s">
        <v>587</v>
      </c>
      <c r="F46" s="41"/>
      <c r="G46" s="67"/>
      <c r="H46" s="41">
        <v>160000</v>
      </c>
      <c r="I46" s="54"/>
    </row>
    <row r="47" spans="1:9" ht="78.75" customHeight="1">
      <c r="A47" s="243"/>
      <c r="B47" s="243"/>
      <c r="C47" s="240"/>
      <c r="D47" s="240"/>
      <c r="E47" s="66" t="s">
        <v>625</v>
      </c>
      <c r="F47" s="41"/>
      <c r="G47" s="67"/>
      <c r="H47" s="41">
        <v>12000</v>
      </c>
      <c r="I47" s="54"/>
    </row>
    <row r="48" spans="1:9" ht="78.75" customHeight="1">
      <c r="A48" s="243"/>
      <c r="B48" s="243"/>
      <c r="C48" s="240"/>
      <c r="D48" s="240"/>
      <c r="E48" s="66" t="s">
        <v>626</v>
      </c>
      <c r="F48" s="41"/>
      <c r="G48" s="67"/>
      <c r="H48" s="41">
        <f>155445-17997+30</f>
        <v>137478</v>
      </c>
      <c r="I48" s="54"/>
    </row>
    <row r="49" spans="1:9" ht="78.75" customHeight="1">
      <c r="A49" s="243"/>
      <c r="B49" s="243"/>
      <c r="C49" s="240"/>
      <c r="D49" s="240"/>
      <c r="E49" s="66" t="s">
        <v>627</v>
      </c>
      <c r="F49" s="41"/>
      <c r="G49" s="67"/>
      <c r="H49" s="41">
        <f>58569-30</f>
        <v>58539</v>
      </c>
      <c r="I49" s="54"/>
    </row>
    <row r="50" spans="1:9" ht="78.75" customHeight="1">
      <c r="A50" s="243"/>
      <c r="B50" s="243"/>
      <c r="C50" s="240"/>
      <c r="D50" s="240"/>
      <c r="E50" s="66" t="s">
        <v>713</v>
      </c>
      <c r="F50" s="41"/>
      <c r="G50" s="67"/>
      <c r="H50" s="41">
        <v>65000</v>
      </c>
      <c r="I50" s="54"/>
    </row>
    <row r="51" spans="1:9" ht="78.75" customHeight="1">
      <c r="A51" s="243"/>
      <c r="B51" s="243"/>
      <c r="C51" s="240"/>
      <c r="D51" s="240"/>
      <c r="E51" s="66" t="s">
        <v>631</v>
      </c>
      <c r="F51" s="41"/>
      <c r="G51" s="67"/>
      <c r="H51" s="41">
        <v>18000</v>
      </c>
      <c r="I51" s="54"/>
    </row>
    <row r="52" spans="1:9" ht="18.75">
      <c r="A52" s="243"/>
      <c r="B52" s="243"/>
      <c r="C52" s="240"/>
      <c r="D52" s="240"/>
      <c r="E52" s="66" t="s">
        <v>718</v>
      </c>
      <c r="F52" s="41"/>
      <c r="G52" s="67"/>
      <c r="H52" s="41">
        <v>15000</v>
      </c>
      <c r="I52" s="54"/>
    </row>
    <row r="53" spans="1:9" ht="18.75">
      <c r="A53" s="243"/>
      <c r="B53" s="243"/>
      <c r="C53" s="240"/>
      <c r="D53" s="240"/>
      <c r="E53" s="66" t="s">
        <v>741</v>
      </c>
      <c r="F53" s="41"/>
      <c r="G53" s="67"/>
      <c r="H53" s="41">
        <v>35000</v>
      </c>
      <c r="I53" s="54"/>
    </row>
    <row r="54" spans="1:9" ht="18.75">
      <c r="A54" s="243"/>
      <c r="B54" s="243"/>
      <c r="C54" s="240"/>
      <c r="D54" s="240"/>
      <c r="E54" s="66" t="s">
        <v>742</v>
      </c>
      <c r="F54" s="41"/>
      <c r="G54" s="67"/>
      <c r="H54" s="41">
        <v>48400</v>
      </c>
      <c r="I54" s="54"/>
    </row>
    <row r="55" spans="1:9" ht="18.75">
      <c r="A55" s="243"/>
      <c r="B55" s="243"/>
      <c r="C55" s="240"/>
      <c r="D55" s="240"/>
      <c r="E55" s="40" t="s">
        <v>743</v>
      </c>
      <c r="F55" s="41"/>
      <c r="G55" s="67"/>
      <c r="H55" s="41">
        <f>85000+440</f>
        <v>85440</v>
      </c>
      <c r="I55" s="54"/>
    </row>
    <row r="56" spans="1:9" ht="18.75">
      <c r="A56" s="243"/>
      <c r="B56" s="243"/>
      <c r="C56" s="240"/>
      <c r="D56" s="240"/>
      <c r="E56" s="66" t="s">
        <v>763</v>
      </c>
      <c r="F56" s="41"/>
      <c r="G56" s="67"/>
      <c r="H56" s="41">
        <v>9500</v>
      </c>
      <c r="I56" s="54"/>
    </row>
    <row r="57" spans="1:9" ht="18.75">
      <c r="A57" s="243"/>
      <c r="B57" s="243"/>
      <c r="C57" s="240"/>
      <c r="D57" s="240"/>
      <c r="E57" s="40" t="s">
        <v>766</v>
      </c>
      <c r="F57" s="41"/>
      <c r="G57" s="67"/>
      <c r="H57" s="41">
        <v>15000</v>
      </c>
      <c r="I57" s="54"/>
    </row>
    <row r="58" spans="1:9" ht="78.75" customHeight="1">
      <c r="A58" s="243"/>
      <c r="B58" s="243"/>
      <c r="C58" s="240"/>
      <c r="D58" s="240"/>
      <c r="E58" s="66" t="s">
        <v>632</v>
      </c>
      <c r="F58" s="41"/>
      <c r="G58" s="67"/>
      <c r="H58" s="41">
        <f>10000+15000</f>
        <v>25000</v>
      </c>
      <c r="I58" s="54"/>
    </row>
    <row r="59" spans="1:9" ht="105.75" customHeight="1">
      <c r="A59" s="243"/>
      <c r="B59" s="243"/>
      <c r="C59" s="240"/>
      <c r="D59" s="240"/>
      <c r="E59" s="66" t="s">
        <v>370</v>
      </c>
      <c r="F59" s="71"/>
      <c r="G59" s="67"/>
      <c r="H59" s="67">
        <v>200000</v>
      </c>
      <c r="I59" s="54"/>
    </row>
    <row r="60" spans="1:9" ht="105.75" customHeight="1">
      <c r="A60" s="243"/>
      <c r="B60" s="243"/>
      <c r="C60" s="240"/>
      <c r="D60" s="240"/>
      <c r="E60" s="40" t="s">
        <v>371</v>
      </c>
      <c r="F60" s="67"/>
      <c r="G60" s="67"/>
      <c r="H60" s="67">
        <v>200000</v>
      </c>
      <c r="I60" s="54"/>
    </row>
    <row r="61" spans="1:9" ht="105.75" customHeight="1">
      <c r="A61" s="243"/>
      <c r="B61" s="243"/>
      <c r="C61" s="240"/>
      <c r="D61" s="240"/>
      <c r="E61" s="40" t="s">
        <v>395</v>
      </c>
      <c r="F61" s="71"/>
      <c r="G61" s="67"/>
      <c r="H61" s="67">
        <f>50000+106000-40500-15000</f>
        <v>100500</v>
      </c>
      <c r="I61" s="54"/>
    </row>
    <row r="62" spans="1:9" ht="105.75" customHeight="1">
      <c r="A62" s="243"/>
      <c r="B62" s="243"/>
      <c r="C62" s="240"/>
      <c r="D62" s="240"/>
      <c r="E62" s="72" t="s">
        <v>700</v>
      </c>
      <c r="F62" s="67"/>
      <c r="G62" s="67"/>
      <c r="H62" s="67">
        <f>325000+660100-10000</f>
        <v>975100</v>
      </c>
      <c r="I62" s="54"/>
    </row>
    <row r="63" spans="1:9" ht="105.75" customHeight="1">
      <c r="A63" s="243"/>
      <c r="B63" s="243"/>
      <c r="C63" s="240"/>
      <c r="D63" s="240"/>
      <c r="E63" s="187" t="s">
        <v>714</v>
      </c>
      <c r="F63" s="67"/>
      <c r="G63" s="67"/>
      <c r="H63" s="67">
        <v>10000</v>
      </c>
      <c r="I63" s="54"/>
    </row>
    <row r="64" spans="1:9" ht="105.75" customHeight="1">
      <c r="A64" s="243"/>
      <c r="B64" s="243"/>
      <c r="C64" s="240"/>
      <c r="D64" s="240"/>
      <c r="E64" s="40" t="s">
        <v>396</v>
      </c>
      <c r="F64" s="71"/>
      <c r="G64" s="67"/>
      <c r="H64" s="67">
        <f>50000+106000</f>
        <v>156000</v>
      </c>
      <c r="I64" s="54"/>
    </row>
    <row r="65" spans="1:9" ht="105.75" customHeight="1">
      <c r="A65" s="243"/>
      <c r="B65" s="243"/>
      <c r="C65" s="240"/>
      <c r="D65" s="240"/>
      <c r="E65" s="40" t="s">
        <v>399</v>
      </c>
      <c r="F65" s="71"/>
      <c r="G65" s="67"/>
      <c r="H65" s="67">
        <f>300000-22765-18114</f>
        <v>259121</v>
      </c>
      <c r="I65" s="54"/>
    </row>
    <row r="66" spans="1:9" ht="18.75">
      <c r="A66" s="243"/>
      <c r="B66" s="243"/>
      <c r="C66" s="240"/>
      <c r="D66" s="240"/>
      <c r="E66" s="40" t="s">
        <v>526</v>
      </c>
      <c r="F66" s="71"/>
      <c r="G66" s="67"/>
      <c r="H66" s="67">
        <v>80000</v>
      </c>
      <c r="I66" s="54"/>
    </row>
    <row r="67" spans="1:9" ht="18.75">
      <c r="A67" s="243"/>
      <c r="B67" s="243"/>
      <c r="C67" s="240"/>
      <c r="D67" s="240"/>
      <c r="E67" s="40" t="s">
        <v>575</v>
      </c>
      <c r="F67" s="71"/>
      <c r="G67" s="67"/>
      <c r="H67" s="67">
        <f>57401-20906</f>
        <v>36495</v>
      </c>
      <c r="I67" s="54"/>
    </row>
    <row r="68" spans="1:9" ht="18.75">
      <c r="A68" s="243"/>
      <c r="B68" s="243"/>
      <c r="C68" s="240"/>
      <c r="D68" s="240"/>
      <c r="E68" s="40" t="s">
        <v>715</v>
      </c>
      <c r="F68" s="71"/>
      <c r="G68" s="67"/>
      <c r="H68" s="67">
        <v>60000</v>
      </c>
      <c r="I68" s="54"/>
    </row>
    <row r="69" spans="1:9" ht="18.75">
      <c r="A69" s="244"/>
      <c r="B69" s="244"/>
      <c r="C69" s="241"/>
      <c r="D69" s="241"/>
      <c r="E69" s="40" t="s">
        <v>397</v>
      </c>
      <c r="F69" s="67"/>
      <c r="G69" s="67"/>
      <c r="H69" s="67">
        <f>292599-353</f>
        <v>292246</v>
      </c>
      <c r="I69" s="54"/>
    </row>
    <row r="70" spans="1:9" ht="19.5">
      <c r="A70" s="242" t="s">
        <v>166</v>
      </c>
      <c r="B70" s="242" t="s">
        <v>13</v>
      </c>
      <c r="C70" s="239" t="s">
        <v>62</v>
      </c>
      <c r="D70" s="239" t="s">
        <v>84</v>
      </c>
      <c r="E70" s="40"/>
      <c r="F70" s="67"/>
      <c r="G70" s="67"/>
      <c r="H70" s="74">
        <f>H71+H72</f>
        <v>330000</v>
      </c>
      <c r="I70" s="54"/>
    </row>
    <row r="71" spans="1:9" ht="37.5">
      <c r="A71" s="243"/>
      <c r="B71" s="243"/>
      <c r="C71" s="240"/>
      <c r="D71" s="240"/>
      <c r="E71" s="40" t="s">
        <v>720</v>
      </c>
      <c r="F71" s="67"/>
      <c r="G71" s="67"/>
      <c r="H71" s="67">
        <v>60000</v>
      </c>
      <c r="I71" s="54"/>
    </row>
    <row r="72" spans="1:9" ht="61.5" customHeight="1">
      <c r="A72" s="244"/>
      <c r="B72" s="244"/>
      <c r="C72" s="241"/>
      <c r="D72" s="241"/>
      <c r="E72" s="40" t="s">
        <v>531</v>
      </c>
      <c r="F72" s="67"/>
      <c r="G72" s="67"/>
      <c r="H72" s="67">
        <v>270000</v>
      </c>
      <c r="I72" s="54"/>
    </row>
    <row r="73" spans="1:9" ht="61.5" customHeight="1">
      <c r="A73" s="43" t="s">
        <v>169</v>
      </c>
      <c r="B73" s="43" t="s">
        <v>170</v>
      </c>
      <c r="C73" s="44" t="s">
        <v>26</v>
      </c>
      <c r="D73" s="44" t="s">
        <v>171</v>
      </c>
      <c r="E73" s="40" t="s">
        <v>589</v>
      </c>
      <c r="F73" s="67"/>
      <c r="G73" s="67"/>
      <c r="H73" s="74">
        <f>37000+75000</f>
        <v>112000</v>
      </c>
      <c r="I73" s="54"/>
    </row>
    <row r="74" spans="1:9" ht="61.5" customHeight="1">
      <c r="A74" s="242" t="s">
        <v>168</v>
      </c>
      <c r="B74" s="242" t="s">
        <v>38</v>
      </c>
      <c r="C74" s="239" t="s">
        <v>26</v>
      </c>
      <c r="D74" s="239" t="s">
        <v>87</v>
      </c>
      <c r="E74" s="40"/>
      <c r="F74" s="67"/>
      <c r="G74" s="67"/>
      <c r="H74" s="60">
        <f>H75+H76</f>
        <v>244270</v>
      </c>
      <c r="I74" s="54"/>
    </row>
    <row r="75" spans="1:9" ht="61.5" customHeight="1">
      <c r="A75" s="243"/>
      <c r="B75" s="243"/>
      <c r="C75" s="240"/>
      <c r="D75" s="240"/>
      <c r="E75" s="40" t="s">
        <v>628</v>
      </c>
      <c r="F75" s="67"/>
      <c r="G75" s="67"/>
      <c r="H75" s="67">
        <v>150000</v>
      </c>
      <c r="I75" s="54"/>
    </row>
    <row r="76" spans="1:9" ht="68.25" customHeight="1">
      <c r="A76" s="244"/>
      <c r="B76" s="244"/>
      <c r="C76" s="241"/>
      <c r="D76" s="241"/>
      <c r="E76" s="66" t="s">
        <v>329</v>
      </c>
      <c r="F76" s="67"/>
      <c r="G76" s="67"/>
      <c r="H76" s="67">
        <f>100000-5730</f>
        <v>94270</v>
      </c>
      <c r="I76" s="54"/>
    </row>
    <row r="77" spans="1:9" ht="68.25" customHeight="1">
      <c r="A77" s="123" t="s">
        <v>565</v>
      </c>
      <c r="B77" s="123" t="s">
        <v>566</v>
      </c>
      <c r="C77" s="124" t="s">
        <v>26</v>
      </c>
      <c r="D77" s="124" t="s">
        <v>567</v>
      </c>
      <c r="E77" s="66" t="s">
        <v>525</v>
      </c>
      <c r="F77" s="67"/>
      <c r="G77" s="67"/>
      <c r="H77" s="67">
        <v>7220</v>
      </c>
      <c r="I77" s="54"/>
    </row>
    <row r="78" spans="1:9" ht="68.25" customHeight="1">
      <c r="A78" s="242" t="s">
        <v>472</v>
      </c>
      <c r="B78" s="242" t="s">
        <v>473</v>
      </c>
      <c r="C78" s="239" t="s">
        <v>59</v>
      </c>
      <c r="D78" s="239" t="s">
        <v>588</v>
      </c>
      <c r="E78" s="66"/>
      <c r="F78" s="67"/>
      <c r="G78" s="67"/>
      <c r="H78" s="70">
        <f>H79+H80</f>
        <v>717355</v>
      </c>
      <c r="I78" s="54"/>
    </row>
    <row r="79" spans="1:9" ht="85.5" customHeight="1">
      <c r="A79" s="243"/>
      <c r="B79" s="243"/>
      <c r="C79" s="240"/>
      <c r="D79" s="240"/>
      <c r="E79" s="72" t="s">
        <v>400</v>
      </c>
      <c r="F79" s="67"/>
      <c r="G79" s="67"/>
      <c r="H79" s="67">
        <f>150000+145355</f>
        <v>295355</v>
      </c>
      <c r="I79" s="54"/>
    </row>
    <row r="80" spans="1:9" ht="87" customHeight="1">
      <c r="A80" s="243"/>
      <c r="B80" s="243"/>
      <c r="C80" s="240"/>
      <c r="D80" s="240"/>
      <c r="E80" s="72" t="s">
        <v>401</v>
      </c>
      <c r="F80" s="67"/>
      <c r="G80" s="67"/>
      <c r="H80" s="67">
        <f>215000+207000</f>
        <v>422000</v>
      </c>
      <c r="I80" s="54"/>
    </row>
    <row r="81" spans="1:9" ht="95.25" customHeight="1">
      <c r="A81" s="73" t="s">
        <v>352</v>
      </c>
      <c r="B81" s="47">
        <v>7361</v>
      </c>
      <c r="C81" s="73" t="s">
        <v>118</v>
      </c>
      <c r="D81" s="66" t="s">
        <v>197</v>
      </c>
      <c r="E81" s="66" t="s">
        <v>353</v>
      </c>
      <c r="F81" s="67"/>
      <c r="G81" s="67"/>
      <c r="H81" s="67">
        <f>242862+452451</f>
        <v>695313</v>
      </c>
      <c r="I81" s="54"/>
    </row>
    <row r="82" spans="1:9" ht="68.25" customHeight="1">
      <c r="A82" s="55" t="s">
        <v>176</v>
      </c>
      <c r="B82" s="46"/>
      <c r="C82" s="46"/>
      <c r="D82" s="68" t="s">
        <v>27</v>
      </c>
      <c r="E82" s="59"/>
      <c r="F82" s="67"/>
      <c r="G82" s="67"/>
      <c r="H82" s="60">
        <f>H83+H102+H103</f>
        <v>11305368</v>
      </c>
      <c r="I82" s="54"/>
    </row>
    <row r="83" spans="1:9" ht="68.25" customHeight="1">
      <c r="A83" s="242" t="s">
        <v>179</v>
      </c>
      <c r="B83" s="242" t="s">
        <v>39</v>
      </c>
      <c r="C83" s="239" t="s">
        <v>65</v>
      </c>
      <c r="D83" s="239" t="s">
        <v>88</v>
      </c>
      <c r="E83" s="59"/>
      <c r="F83" s="67"/>
      <c r="G83" s="67"/>
      <c r="H83" s="74">
        <f>SUM(H84:H101)</f>
        <v>10567476</v>
      </c>
      <c r="I83" s="54"/>
    </row>
    <row r="84" spans="1:9" ht="68.25" customHeight="1">
      <c r="A84" s="243"/>
      <c r="B84" s="243"/>
      <c r="C84" s="240"/>
      <c r="D84" s="240"/>
      <c r="E84" s="66" t="s">
        <v>701</v>
      </c>
      <c r="F84" s="67"/>
      <c r="G84" s="67"/>
      <c r="H84" s="67">
        <v>8000</v>
      </c>
      <c r="I84" s="54"/>
    </row>
    <row r="85" spans="1:9" ht="68.25" customHeight="1">
      <c r="A85" s="243"/>
      <c r="B85" s="243"/>
      <c r="C85" s="240"/>
      <c r="D85" s="240"/>
      <c r="E85" s="66" t="s">
        <v>702</v>
      </c>
      <c r="F85" s="67"/>
      <c r="G85" s="67"/>
      <c r="H85" s="67">
        <f>85000-15000</f>
        <v>70000</v>
      </c>
      <c r="I85" s="54"/>
    </row>
    <row r="86" spans="1:9" ht="68.25" customHeight="1">
      <c r="A86" s="243"/>
      <c r="B86" s="243"/>
      <c r="C86" s="240"/>
      <c r="D86" s="240"/>
      <c r="E86" s="66" t="s">
        <v>703</v>
      </c>
      <c r="F86" s="67"/>
      <c r="G86" s="67"/>
      <c r="H86" s="67">
        <v>40000</v>
      </c>
      <c r="I86" s="54"/>
    </row>
    <row r="87" spans="1:9" ht="68.25" customHeight="1">
      <c r="A87" s="243"/>
      <c r="B87" s="243"/>
      <c r="C87" s="240"/>
      <c r="D87" s="240"/>
      <c r="E87" s="66" t="s">
        <v>704</v>
      </c>
      <c r="F87" s="67"/>
      <c r="G87" s="67"/>
      <c r="H87" s="67">
        <v>14050</v>
      </c>
      <c r="I87" s="54"/>
    </row>
    <row r="88" spans="1:9" ht="68.25" customHeight="1">
      <c r="A88" s="243"/>
      <c r="B88" s="243"/>
      <c r="C88" s="240"/>
      <c r="D88" s="240"/>
      <c r="E88" s="40" t="s">
        <v>712</v>
      </c>
      <c r="F88" s="67"/>
      <c r="G88" s="67"/>
      <c r="H88" s="67">
        <f>18950</f>
        <v>18950</v>
      </c>
      <c r="I88" s="54"/>
    </row>
    <row r="89" spans="1:9" ht="68.25" customHeight="1">
      <c r="A89" s="243"/>
      <c r="B89" s="243"/>
      <c r="C89" s="240"/>
      <c r="D89" s="240"/>
      <c r="E89" s="40" t="s">
        <v>738</v>
      </c>
      <c r="F89" s="67"/>
      <c r="G89" s="67"/>
      <c r="H89" s="67">
        <v>643500</v>
      </c>
      <c r="I89" s="54"/>
    </row>
    <row r="90" spans="1:9" ht="68.25" customHeight="1">
      <c r="A90" s="243"/>
      <c r="B90" s="243"/>
      <c r="C90" s="240"/>
      <c r="D90" s="240"/>
      <c r="E90" s="66" t="s">
        <v>708</v>
      </c>
      <c r="F90" s="67"/>
      <c r="G90" s="67"/>
      <c r="H90" s="67">
        <f>20000-9100</f>
        <v>10900</v>
      </c>
      <c r="I90" s="54"/>
    </row>
    <row r="91" spans="1:9" ht="68.25" customHeight="1">
      <c r="A91" s="243"/>
      <c r="B91" s="243"/>
      <c r="C91" s="240"/>
      <c r="D91" s="240"/>
      <c r="E91" s="40" t="s">
        <v>709</v>
      </c>
      <c r="F91" s="67"/>
      <c r="G91" s="67"/>
      <c r="H91" s="67">
        <f>14700-935</f>
        <v>13765</v>
      </c>
      <c r="I91" s="54"/>
    </row>
    <row r="92" spans="1:9" ht="68.25" customHeight="1">
      <c r="A92" s="243"/>
      <c r="B92" s="243"/>
      <c r="C92" s="240"/>
      <c r="D92" s="240"/>
      <c r="E92" s="40" t="s">
        <v>640</v>
      </c>
      <c r="F92" s="67"/>
      <c r="G92" s="67"/>
      <c r="H92" s="67">
        <f>70000+15000</f>
        <v>85000</v>
      </c>
      <c r="I92" s="54"/>
    </row>
    <row r="93" spans="1:9" ht="68.25" customHeight="1">
      <c r="A93" s="243"/>
      <c r="B93" s="243"/>
      <c r="C93" s="240"/>
      <c r="D93" s="240"/>
      <c r="E93" s="40" t="s">
        <v>710</v>
      </c>
      <c r="F93" s="67"/>
      <c r="G93" s="67"/>
      <c r="H93" s="67">
        <f>19500+12735</f>
        <v>32235</v>
      </c>
      <c r="I93" s="54"/>
    </row>
    <row r="94" spans="1:9" ht="68.25" customHeight="1">
      <c r="A94" s="243"/>
      <c r="B94" s="243"/>
      <c r="C94" s="240"/>
      <c r="D94" s="240"/>
      <c r="E94" s="40" t="s">
        <v>748</v>
      </c>
      <c r="F94" s="67"/>
      <c r="G94" s="67"/>
      <c r="H94" s="67">
        <v>200800</v>
      </c>
      <c r="I94" s="54"/>
    </row>
    <row r="95" spans="1:9" ht="68.25" customHeight="1">
      <c r="A95" s="243"/>
      <c r="B95" s="243"/>
      <c r="C95" s="240"/>
      <c r="D95" s="240"/>
      <c r="E95" s="40" t="s">
        <v>737</v>
      </c>
      <c r="F95" s="67"/>
      <c r="G95" s="67"/>
      <c r="H95" s="67">
        <v>330000</v>
      </c>
      <c r="I95" s="54"/>
    </row>
    <row r="96" spans="1:9" ht="78" customHeight="1">
      <c r="A96" s="243"/>
      <c r="B96" s="243"/>
      <c r="C96" s="240"/>
      <c r="D96" s="240"/>
      <c r="E96" s="40" t="s">
        <v>705</v>
      </c>
      <c r="F96" s="67"/>
      <c r="G96" s="67"/>
      <c r="H96" s="67">
        <f>59689.44+139126.31</f>
        <v>198815.75</v>
      </c>
      <c r="I96" s="54"/>
    </row>
    <row r="97" spans="1:9" ht="68.25" customHeight="1">
      <c r="A97" s="243"/>
      <c r="B97" s="243"/>
      <c r="C97" s="240"/>
      <c r="D97" s="240"/>
      <c r="E97" s="40" t="s">
        <v>706</v>
      </c>
      <c r="F97" s="67"/>
      <c r="G97" s="67"/>
      <c r="H97" s="67">
        <f>8907586.56-199000-78900-140000</f>
        <v>8489686.56</v>
      </c>
      <c r="I97" s="54"/>
    </row>
    <row r="98" spans="1:9" ht="68.25" customHeight="1">
      <c r="A98" s="243"/>
      <c r="B98" s="243"/>
      <c r="C98" s="240"/>
      <c r="D98" s="240"/>
      <c r="E98" s="40" t="s">
        <v>739</v>
      </c>
      <c r="F98" s="67"/>
      <c r="G98" s="67"/>
      <c r="H98" s="67">
        <f>140000-139126.31</f>
        <v>873.6900000000023</v>
      </c>
      <c r="I98" s="54"/>
    </row>
    <row r="99" spans="1:9" ht="68.25" customHeight="1">
      <c r="A99" s="243"/>
      <c r="B99" s="243"/>
      <c r="C99" s="240"/>
      <c r="D99" s="240"/>
      <c r="E99" s="40" t="s">
        <v>622</v>
      </c>
      <c r="F99" s="67"/>
      <c r="G99" s="67"/>
      <c r="H99" s="67">
        <v>199000</v>
      </c>
      <c r="I99" s="54"/>
    </row>
    <row r="100" spans="1:9" ht="68.25" customHeight="1">
      <c r="A100" s="243"/>
      <c r="B100" s="243"/>
      <c r="C100" s="240"/>
      <c r="D100" s="240"/>
      <c r="E100" s="40" t="s">
        <v>707</v>
      </c>
      <c r="F100" s="67"/>
      <c r="G100" s="67"/>
      <c r="H100" s="67">
        <v>78900</v>
      </c>
      <c r="I100" s="54"/>
    </row>
    <row r="101" spans="1:9" ht="68.25" customHeight="1">
      <c r="A101" s="244"/>
      <c r="B101" s="244"/>
      <c r="C101" s="241"/>
      <c r="D101" s="241"/>
      <c r="E101" s="66" t="s">
        <v>711</v>
      </c>
      <c r="F101" s="67"/>
      <c r="G101" s="67"/>
      <c r="H101" s="67">
        <f>135700-2700</f>
        <v>133000</v>
      </c>
      <c r="I101" s="54"/>
    </row>
    <row r="102" spans="1:9" ht="107.25" customHeight="1">
      <c r="A102" s="123" t="s">
        <v>180</v>
      </c>
      <c r="B102" s="123" t="s">
        <v>89</v>
      </c>
      <c r="C102" s="124" t="s">
        <v>181</v>
      </c>
      <c r="D102" s="124" t="s">
        <v>90</v>
      </c>
      <c r="E102" s="75" t="s">
        <v>392</v>
      </c>
      <c r="F102" s="67"/>
      <c r="G102" s="67"/>
      <c r="H102" s="67">
        <v>200000</v>
      </c>
      <c r="I102" s="54"/>
    </row>
    <row r="103" spans="1:9" ht="19.5" customHeight="1">
      <c r="A103" s="245" t="s">
        <v>475</v>
      </c>
      <c r="B103" s="245" t="s">
        <v>476</v>
      </c>
      <c r="C103" s="261" t="s">
        <v>118</v>
      </c>
      <c r="D103" s="261" t="s">
        <v>477</v>
      </c>
      <c r="E103" s="75"/>
      <c r="F103" s="67"/>
      <c r="G103" s="67"/>
      <c r="H103" s="74">
        <f>H104+H105</f>
        <v>537892</v>
      </c>
      <c r="I103" s="54"/>
    </row>
    <row r="104" spans="1:9" ht="117.75" customHeight="1">
      <c r="A104" s="246"/>
      <c r="B104" s="246"/>
      <c r="C104" s="262"/>
      <c r="D104" s="262"/>
      <c r="E104" s="3" t="s">
        <v>398</v>
      </c>
      <c r="F104" s="41"/>
      <c r="G104" s="67"/>
      <c r="H104" s="67">
        <v>58400</v>
      </c>
      <c r="I104" s="54"/>
    </row>
    <row r="105" spans="1:9" ht="117.75" customHeight="1">
      <c r="A105" s="247"/>
      <c r="B105" s="247"/>
      <c r="C105" s="263"/>
      <c r="D105" s="263"/>
      <c r="E105" s="40" t="s">
        <v>602</v>
      </c>
      <c r="F105" s="41"/>
      <c r="G105" s="67"/>
      <c r="H105" s="67">
        <f>342558+136934</f>
        <v>479492</v>
      </c>
      <c r="I105" s="54"/>
    </row>
    <row r="106" spans="1:9" ht="68.25" customHeight="1">
      <c r="A106" s="55" t="s">
        <v>201</v>
      </c>
      <c r="B106" s="123"/>
      <c r="C106" s="124"/>
      <c r="D106" s="68" t="s">
        <v>485</v>
      </c>
      <c r="E106" s="59"/>
      <c r="F106" s="60"/>
      <c r="G106" s="60"/>
      <c r="H106" s="60">
        <f>H117+H107+H120+H121</f>
        <v>8284940</v>
      </c>
      <c r="I106" s="54"/>
    </row>
    <row r="107" spans="1:9" ht="68.25" customHeight="1">
      <c r="A107" s="242" t="s">
        <v>202</v>
      </c>
      <c r="B107" s="242" t="s">
        <v>81</v>
      </c>
      <c r="C107" s="239" t="s">
        <v>58</v>
      </c>
      <c r="D107" s="239" t="s">
        <v>82</v>
      </c>
      <c r="E107" s="59"/>
      <c r="F107" s="60"/>
      <c r="G107" s="60"/>
      <c r="H107" s="70">
        <f>SUM(H108:H116)</f>
        <v>5694139</v>
      </c>
      <c r="I107" s="60">
        <f>I108+I116</f>
        <v>0</v>
      </c>
    </row>
    <row r="108" spans="1:9" ht="68.25" customHeight="1">
      <c r="A108" s="243"/>
      <c r="B108" s="243"/>
      <c r="C108" s="240"/>
      <c r="D108" s="240"/>
      <c r="E108" s="66" t="s">
        <v>349</v>
      </c>
      <c r="F108" s="60"/>
      <c r="G108" s="60"/>
      <c r="H108" s="67">
        <f>2840179-83530.28-280000-516424-249940</f>
        <v>1710284.7200000002</v>
      </c>
      <c r="I108" s="54"/>
    </row>
    <row r="109" spans="1:9" ht="68.25" customHeight="1">
      <c r="A109" s="243"/>
      <c r="B109" s="243"/>
      <c r="C109" s="240"/>
      <c r="D109" s="240"/>
      <c r="E109" s="66" t="s">
        <v>695</v>
      </c>
      <c r="F109" s="60"/>
      <c r="G109" s="60"/>
      <c r="H109" s="67">
        <v>299000</v>
      </c>
      <c r="I109" s="54"/>
    </row>
    <row r="110" spans="1:9" ht="68.25" customHeight="1">
      <c r="A110" s="243"/>
      <c r="B110" s="243"/>
      <c r="C110" s="240"/>
      <c r="D110" s="240"/>
      <c r="E110" s="66" t="s">
        <v>405</v>
      </c>
      <c r="F110" s="60"/>
      <c r="G110" s="60"/>
      <c r="H110" s="67">
        <v>15000</v>
      </c>
      <c r="I110" s="54"/>
    </row>
    <row r="111" spans="1:9" ht="68.25" customHeight="1">
      <c r="A111" s="243"/>
      <c r="B111" s="243"/>
      <c r="C111" s="240"/>
      <c r="D111" s="240"/>
      <c r="E111" s="66" t="s">
        <v>581</v>
      </c>
      <c r="F111" s="60"/>
      <c r="G111" s="60"/>
      <c r="H111" s="67">
        <v>150000</v>
      </c>
      <c r="I111" s="54"/>
    </row>
    <row r="112" spans="1:9" ht="68.25" customHeight="1">
      <c r="A112" s="243"/>
      <c r="B112" s="243"/>
      <c r="C112" s="240"/>
      <c r="D112" s="240"/>
      <c r="E112" s="90" t="s">
        <v>636</v>
      </c>
      <c r="F112" s="60"/>
      <c r="G112" s="60"/>
      <c r="H112" s="67">
        <v>28000</v>
      </c>
      <c r="I112" s="54"/>
    </row>
    <row r="113" spans="1:9" ht="68.25" customHeight="1">
      <c r="A113" s="243"/>
      <c r="B113" s="243"/>
      <c r="C113" s="240"/>
      <c r="D113" s="240"/>
      <c r="E113" s="90" t="s">
        <v>637</v>
      </c>
      <c r="F113" s="60"/>
      <c r="G113" s="60"/>
      <c r="H113" s="67">
        <v>61600</v>
      </c>
      <c r="I113" s="54"/>
    </row>
    <row r="114" spans="1:9" ht="68.25" customHeight="1">
      <c r="A114" s="243"/>
      <c r="B114" s="243"/>
      <c r="C114" s="240"/>
      <c r="D114" s="240"/>
      <c r="E114" s="146" t="s">
        <v>621</v>
      </c>
      <c r="F114" s="60"/>
      <c r="G114" s="60"/>
      <c r="H114" s="67">
        <v>174000</v>
      </c>
      <c r="I114" s="54"/>
    </row>
    <row r="115" spans="1:9" ht="68.25" customHeight="1">
      <c r="A115" s="243"/>
      <c r="B115" s="243"/>
      <c r="C115" s="240"/>
      <c r="D115" s="240"/>
      <c r="E115" s="146" t="s">
        <v>721</v>
      </c>
      <c r="F115" s="60"/>
      <c r="G115" s="60"/>
      <c r="H115" s="67">
        <v>249940</v>
      </c>
      <c r="I115" s="54"/>
    </row>
    <row r="116" spans="1:9" ht="68.25" customHeight="1">
      <c r="A116" s="244"/>
      <c r="B116" s="244"/>
      <c r="C116" s="241"/>
      <c r="D116" s="241"/>
      <c r="E116" s="66" t="s">
        <v>350</v>
      </c>
      <c r="F116" s="60"/>
      <c r="G116" s="60"/>
      <c r="H116" s="67">
        <f>2922784+83530.28</f>
        <v>3006314.28</v>
      </c>
      <c r="I116" s="54"/>
    </row>
    <row r="117" spans="1:9" ht="68.25" customHeight="1">
      <c r="A117" s="242" t="s">
        <v>239</v>
      </c>
      <c r="B117" s="242" t="s">
        <v>71</v>
      </c>
      <c r="C117" s="239" t="s">
        <v>29</v>
      </c>
      <c r="D117" s="239" t="s">
        <v>240</v>
      </c>
      <c r="E117" s="66"/>
      <c r="F117" s="70"/>
      <c r="G117" s="70"/>
      <c r="H117" s="70">
        <f>H118+H119</f>
        <v>260845</v>
      </c>
      <c r="I117" s="54"/>
    </row>
    <row r="118" spans="1:9" ht="68.25" customHeight="1">
      <c r="A118" s="243"/>
      <c r="B118" s="243"/>
      <c r="C118" s="240"/>
      <c r="D118" s="240"/>
      <c r="E118" s="66" t="s">
        <v>332</v>
      </c>
      <c r="F118" s="67"/>
      <c r="G118" s="67"/>
      <c r="H118" s="67">
        <v>160845</v>
      </c>
      <c r="I118" s="54"/>
    </row>
    <row r="119" spans="1:9" ht="68.25" customHeight="1">
      <c r="A119" s="244"/>
      <c r="B119" s="244"/>
      <c r="C119" s="241"/>
      <c r="D119" s="241"/>
      <c r="E119" s="66" t="s">
        <v>310</v>
      </c>
      <c r="F119" s="67"/>
      <c r="G119" s="67"/>
      <c r="H119" s="67">
        <v>100000</v>
      </c>
      <c r="I119" s="54"/>
    </row>
    <row r="120" spans="1:9" ht="68.25" customHeight="1">
      <c r="A120" s="151" t="s">
        <v>255</v>
      </c>
      <c r="B120" s="151" t="s">
        <v>256</v>
      </c>
      <c r="C120" s="149" t="s">
        <v>13</v>
      </c>
      <c r="D120" s="149" t="s">
        <v>257</v>
      </c>
      <c r="E120" s="26" t="s">
        <v>638</v>
      </c>
      <c r="F120" s="153"/>
      <c r="G120" s="153"/>
      <c r="H120" s="153">
        <v>15000</v>
      </c>
      <c r="I120" s="150"/>
    </row>
    <row r="121" spans="1:9" ht="93" customHeight="1">
      <c r="A121" s="43" t="s">
        <v>759</v>
      </c>
      <c r="B121" s="43" t="s">
        <v>760</v>
      </c>
      <c r="C121" s="44" t="s">
        <v>143</v>
      </c>
      <c r="D121" s="44" t="s">
        <v>761</v>
      </c>
      <c r="E121" s="201" t="s">
        <v>725</v>
      </c>
      <c r="F121" s="202"/>
      <c r="G121" s="202"/>
      <c r="H121" s="202">
        <v>2314956</v>
      </c>
      <c r="I121" s="203"/>
    </row>
    <row r="122" spans="1:9" ht="68.25" customHeight="1">
      <c r="A122" s="19" t="s">
        <v>258</v>
      </c>
      <c r="B122" s="15"/>
      <c r="C122" s="20"/>
      <c r="D122" s="21" t="s">
        <v>0</v>
      </c>
      <c r="E122" s="7"/>
      <c r="F122" s="153"/>
      <c r="G122" s="153"/>
      <c r="H122" s="87">
        <f>H123</f>
        <v>26200</v>
      </c>
      <c r="I122" s="150"/>
    </row>
    <row r="123" spans="1:9" ht="68.25" customHeight="1">
      <c r="A123" s="43" t="s">
        <v>260</v>
      </c>
      <c r="B123" s="43" t="s">
        <v>81</v>
      </c>
      <c r="C123" s="44" t="s">
        <v>58</v>
      </c>
      <c r="D123" s="44" t="s">
        <v>82</v>
      </c>
      <c r="E123" s="7" t="s">
        <v>747</v>
      </c>
      <c r="F123" s="153"/>
      <c r="G123" s="153"/>
      <c r="H123" s="153">
        <f>16200+10000</f>
        <v>26200</v>
      </c>
      <c r="I123" s="150"/>
    </row>
    <row r="124" spans="1:9" ht="68.25" customHeight="1">
      <c r="A124" s="19">
        <v>1000000</v>
      </c>
      <c r="B124" s="43"/>
      <c r="C124" s="44"/>
      <c r="D124" s="21" t="s">
        <v>1</v>
      </c>
      <c r="E124" s="7"/>
      <c r="F124" s="67"/>
      <c r="G124" s="67"/>
      <c r="H124" s="60">
        <f>H126+H132+H133+H136+H143+H148+H125</f>
        <v>7398620</v>
      </c>
      <c r="I124" s="54"/>
    </row>
    <row r="125" spans="1:9" ht="68.25" customHeight="1">
      <c r="A125" s="43" t="s">
        <v>264</v>
      </c>
      <c r="B125" s="43" t="s">
        <v>81</v>
      </c>
      <c r="C125" s="44" t="s">
        <v>58</v>
      </c>
      <c r="D125" s="44" t="s">
        <v>82</v>
      </c>
      <c r="E125" s="66" t="s">
        <v>744</v>
      </c>
      <c r="F125" s="67"/>
      <c r="G125" s="67"/>
      <c r="H125" s="74">
        <v>33000</v>
      </c>
      <c r="I125" s="54"/>
    </row>
    <row r="126" spans="1:9" ht="33.75" customHeight="1">
      <c r="A126" s="242" t="s">
        <v>265</v>
      </c>
      <c r="B126" s="242" t="s">
        <v>121</v>
      </c>
      <c r="C126" s="239" t="s">
        <v>62</v>
      </c>
      <c r="D126" s="239" t="s">
        <v>122</v>
      </c>
      <c r="E126" s="77"/>
      <c r="F126" s="79"/>
      <c r="G126" s="79"/>
      <c r="H126" s="79">
        <f>SUM(H127:H131)</f>
        <v>318000</v>
      </c>
      <c r="I126" s="54"/>
    </row>
    <row r="127" spans="1:9" ht="33.75" customHeight="1">
      <c r="A127" s="243"/>
      <c r="B127" s="243"/>
      <c r="C127" s="240"/>
      <c r="D127" s="240"/>
      <c r="E127" s="80" t="s">
        <v>403</v>
      </c>
      <c r="F127" s="81"/>
      <c r="G127" s="81"/>
      <c r="H127" s="81">
        <v>50000</v>
      </c>
      <c r="I127" s="54"/>
    </row>
    <row r="128" spans="1:9" ht="33.75" customHeight="1">
      <c r="A128" s="243"/>
      <c r="B128" s="243"/>
      <c r="C128" s="240"/>
      <c r="D128" s="240"/>
      <c r="E128" s="80" t="s">
        <v>402</v>
      </c>
      <c r="F128" s="81"/>
      <c r="G128" s="81"/>
      <c r="H128" s="81">
        <v>60000</v>
      </c>
      <c r="I128" s="54"/>
    </row>
    <row r="129" spans="1:9" ht="33.75" customHeight="1">
      <c r="A129" s="243"/>
      <c r="B129" s="243"/>
      <c r="C129" s="240"/>
      <c r="D129" s="240"/>
      <c r="E129" s="80" t="s">
        <v>696</v>
      </c>
      <c r="F129" s="81"/>
      <c r="G129" s="81"/>
      <c r="H129" s="81">
        <v>75000</v>
      </c>
      <c r="I129" s="54"/>
    </row>
    <row r="130" spans="1:9" ht="33.75" customHeight="1">
      <c r="A130" s="243"/>
      <c r="B130" s="243"/>
      <c r="C130" s="240"/>
      <c r="D130" s="240"/>
      <c r="E130" s="80" t="s">
        <v>699</v>
      </c>
      <c r="F130" s="81"/>
      <c r="G130" s="81"/>
      <c r="H130" s="81">
        <f>100000-75000+75000</f>
        <v>100000</v>
      </c>
      <c r="I130" s="54"/>
    </row>
    <row r="131" spans="1:9" ht="33.75" customHeight="1">
      <c r="A131" s="244"/>
      <c r="B131" s="244"/>
      <c r="C131" s="241"/>
      <c r="D131" s="241"/>
      <c r="E131" s="80" t="s">
        <v>624</v>
      </c>
      <c r="F131" s="81"/>
      <c r="G131" s="81"/>
      <c r="H131" s="81">
        <v>33000</v>
      </c>
      <c r="I131" s="54"/>
    </row>
    <row r="132" spans="1:9" ht="33.75" customHeight="1">
      <c r="A132" s="123" t="s">
        <v>269</v>
      </c>
      <c r="B132" s="123" t="s">
        <v>37</v>
      </c>
      <c r="C132" s="124" t="s">
        <v>123</v>
      </c>
      <c r="D132" s="124" t="s">
        <v>124</v>
      </c>
      <c r="E132" s="80" t="s">
        <v>331</v>
      </c>
      <c r="F132" s="79"/>
      <c r="G132" s="79"/>
      <c r="H132" s="79">
        <v>20000</v>
      </c>
      <c r="I132" s="54"/>
    </row>
    <row r="133" spans="1:9" ht="33.75" customHeight="1">
      <c r="A133" s="189"/>
      <c r="B133" s="189"/>
      <c r="C133" s="239" t="s">
        <v>123</v>
      </c>
      <c r="D133" s="239" t="s">
        <v>126</v>
      </c>
      <c r="E133" s="80"/>
      <c r="F133" s="79"/>
      <c r="G133" s="79"/>
      <c r="H133" s="79">
        <f>H134+H135</f>
        <v>268012</v>
      </c>
      <c r="I133" s="54"/>
    </row>
    <row r="134" spans="1:9" ht="33.75" customHeight="1">
      <c r="A134" s="189"/>
      <c r="B134" s="189"/>
      <c r="C134" s="240"/>
      <c r="D134" s="240"/>
      <c r="E134" s="80" t="s">
        <v>746</v>
      </c>
      <c r="F134" s="79"/>
      <c r="G134" s="79"/>
      <c r="H134" s="81">
        <v>8000</v>
      </c>
      <c r="I134" s="54"/>
    </row>
    <row r="135" spans="1:9" ht="33.75" customHeight="1">
      <c r="A135" s="123" t="s">
        <v>270</v>
      </c>
      <c r="B135" s="123" t="s">
        <v>125</v>
      </c>
      <c r="C135" s="241"/>
      <c r="D135" s="241"/>
      <c r="E135" s="80" t="s">
        <v>391</v>
      </c>
      <c r="F135" s="79"/>
      <c r="G135" s="79"/>
      <c r="H135" s="81">
        <v>260012</v>
      </c>
      <c r="I135" s="54"/>
    </row>
    <row r="136" spans="1:9" ht="33.75" customHeight="1">
      <c r="A136" s="272">
        <v>1014080</v>
      </c>
      <c r="B136" s="270" t="s">
        <v>128</v>
      </c>
      <c r="C136" s="248" t="s">
        <v>73</v>
      </c>
      <c r="D136" s="248" t="s">
        <v>129</v>
      </c>
      <c r="E136" s="80"/>
      <c r="F136" s="79"/>
      <c r="G136" s="79"/>
      <c r="H136" s="79">
        <f>SUM(H137:H142)</f>
        <v>1383500</v>
      </c>
      <c r="I136" s="54"/>
    </row>
    <row r="137" spans="1:9" ht="33.75" customHeight="1">
      <c r="A137" s="272"/>
      <c r="B137" s="270"/>
      <c r="C137" s="248"/>
      <c r="D137" s="248"/>
      <c r="E137" s="80" t="s">
        <v>330</v>
      </c>
      <c r="F137" s="81"/>
      <c r="G137" s="81"/>
      <c r="H137" s="81">
        <f>384000-72000</f>
        <v>312000</v>
      </c>
      <c r="I137" s="54"/>
    </row>
    <row r="138" spans="1:9" ht="33.75" customHeight="1">
      <c r="A138" s="272"/>
      <c r="B138" s="270"/>
      <c r="C138" s="248"/>
      <c r="D138" s="248"/>
      <c r="E138" s="120" t="s">
        <v>154</v>
      </c>
      <c r="F138" s="81"/>
      <c r="G138" s="81"/>
      <c r="H138" s="81">
        <v>600000</v>
      </c>
      <c r="I138" s="54"/>
    </row>
    <row r="139" spans="1:9" ht="33.75" customHeight="1">
      <c r="A139" s="272"/>
      <c r="B139" s="270"/>
      <c r="C139" s="248"/>
      <c r="D139" s="248"/>
      <c r="E139" s="120" t="s">
        <v>639</v>
      </c>
      <c r="F139" s="81"/>
      <c r="G139" s="81"/>
      <c r="H139" s="81">
        <v>20000</v>
      </c>
      <c r="I139" s="54"/>
    </row>
    <row r="140" spans="1:9" ht="33.75" customHeight="1">
      <c r="A140" s="272"/>
      <c r="B140" s="270"/>
      <c r="C140" s="248"/>
      <c r="D140" s="248"/>
      <c r="E140" s="120" t="s">
        <v>582</v>
      </c>
      <c r="F140" s="81"/>
      <c r="G140" s="81"/>
      <c r="H140" s="81">
        <f>17500+17500</f>
        <v>35000</v>
      </c>
      <c r="I140" s="54"/>
    </row>
    <row r="141" spans="1:9" ht="33.75" customHeight="1">
      <c r="A141" s="272"/>
      <c r="B141" s="270"/>
      <c r="C141" s="248"/>
      <c r="D141" s="248"/>
      <c r="E141" s="120" t="s">
        <v>717</v>
      </c>
      <c r="F141" s="81"/>
      <c r="G141" s="81"/>
      <c r="H141" s="81">
        <f>16500</f>
        <v>16500</v>
      </c>
      <c r="I141" s="54"/>
    </row>
    <row r="142" spans="1:9" ht="33.75" customHeight="1">
      <c r="A142" s="272"/>
      <c r="B142" s="270"/>
      <c r="C142" s="248"/>
      <c r="D142" s="248"/>
      <c r="E142" s="80" t="s">
        <v>311</v>
      </c>
      <c r="F142" s="81"/>
      <c r="G142" s="81"/>
      <c r="H142" s="81">
        <v>400000</v>
      </c>
      <c r="I142" s="54"/>
    </row>
    <row r="143" spans="1:9" ht="33.75" customHeight="1">
      <c r="A143" s="243" t="s">
        <v>282</v>
      </c>
      <c r="B143" s="243" t="s">
        <v>131</v>
      </c>
      <c r="C143" s="240" t="s">
        <v>64</v>
      </c>
      <c r="D143" s="240" t="s">
        <v>132</v>
      </c>
      <c r="E143" s="82"/>
      <c r="F143" s="125"/>
      <c r="G143" s="125"/>
      <c r="H143" s="83">
        <f>SUM(H144:H147)</f>
        <v>1003831</v>
      </c>
      <c r="I143" s="54"/>
    </row>
    <row r="144" spans="1:9" ht="33.75" customHeight="1">
      <c r="A144" s="243"/>
      <c r="B144" s="243"/>
      <c r="C144" s="240"/>
      <c r="D144" s="240"/>
      <c r="E144" s="82" t="s">
        <v>745</v>
      </c>
      <c r="F144" s="125"/>
      <c r="G144" s="125"/>
      <c r="H144" s="125">
        <f>23150+13000</f>
        <v>36150</v>
      </c>
      <c r="I144" s="54"/>
    </row>
    <row r="145" spans="1:9" ht="33.75" customHeight="1">
      <c r="A145" s="243"/>
      <c r="B145" s="243"/>
      <c r="C145" s="240"/>
      <c r="D145" s="240"/>
      <c r="E145" s="82" t="s">
        <v>629</v>
      </c>
      <c r="F145" s="125"/>
      <c r="G145" s="125"/>
      <c r="H145" s="125">
        <f>199850-69854</f>
        <v>129996</v>
      </c>
      <c r="I145" s="54"/>
    </row>
    <row r="146" spans="1:9" ht="33.75" customHeight="1">
      <c r="A146" s="243"/>
      <c r="B146" s="243"/>
      <c r="C146" s="240"/>
      <c r="D146" s="240"/>
      <c r="E146" s="82" t="s">
        <v>722</v>
      </c>
      <c r="F146" s="83"/>
      <c r="G146" s="83"/>
      <c r="H146" s="125">
        <f>39690+39690+260310+299995</f>
        <v>639685</v>
      </c>
      <c r="I146" s="54"/>
    </row>
    <row r="147" spans="1:9" ht="33.75" customHeight="1">
      <c r="A147" s="244"/>
      <c r="B147" s="244"/>
      <c r="C147" s="241"/>
      <c r="D147" s="241"/>
      <c r="E147" s="82" t="s">
        <v>345</v>
      </c>
      <c r="F147" s="83"/>
      <c r="G147" s="83"/>
      <c r="H147" s="125">
        <f>230000-32000</f>
        <v>198000</v>
      </c>
      <c r="I147" s="54"/>
    </row>
    <row r="148" spans="1:9" ht="33.75" customHeight="1">
      <c r="A148" s="264" t="s">
        <v>324</v>
      </c>
      <c r="B148" s="253">
        <v>7370</v>
      </c>
      <c r="C148" s="264" t="s">
        <v>118</v>
      </c>
      <c r="D148" s="267" t="s">
        <v>529</v>
      </c>
      <c r="E148" s="82"/>
      <c r="F148" s="83"/>
      <c r="G148" s="83"/>
      <c r="H148" s="83">
        <f>SUM(H149:H153)</f>
        <v>4372277</v>
      </c>
      <c r="I148" s="54"/>
    </row>
    <row r="149" spans="1:9" ht="66" customHeight="1">
      <c r="A149" s="265"/>
      <c r="B149" s="254"/>
      <c r="C149" s="265"/>
      <c r="D149" s="268"/>
      <c r="E149" s="82" t="s">
        <v>530</v>
      </c>
      <c r="F149" s="83"/>
      <c r="G149" s="83"/>
      <c r="H149" s="125">
        <v>88140</v>
      </c>
      <c r="I149" s="54"/>
    </row>
    <row r="150" spans="1:9" ht="66" customHeight="1">
      <c r="A150" s="265"/>
      <c r="B150" s="254"/>
      <c r="C150" s="265"/>
      <c r="D150" s="268"/>
      <c r="E150" s="82" t="s">
        <v>583</v>
      </c>
      <c r="F150" s="83"/>
      <c r="G150" s="83"/>
      <c r="H150" s="125">
        <v>49101</v>
      </c>
      <c r="I150" s="54"/>
    </row>
    <row r="151" spans="1:9" ht="66" customHeight="1">
      <c r="A151" s="265"/>
      <c r="B151" s="254"/>
      <c r="C151" s="265"/>
      <c r="D151" s="268"/>
      <c r="E151" s="82" t="s">
        <v>620</v>
      </c>
      <c r="F151" s="83"/>
      <c r="G151" s="83"/>
      <c r="H151" s="125">
        <f>3529726-39690-36193.59-39690-260310</f>
        <v>3153842.41</v>
      </c>
      <c r="I151" s="54"/>
    </row>
    <row r="152" spans="1:9" ht="66" customHeight="1">
      <c r="A152" s="265"/>
      <c r="B152" s="254"/>
      <c r="C152" s="265"/>
      <c r="D152" s="268"/>
      <c r="E152" s="82" t="s">
        <v>723</v>
      </c>
      <c r="F152" s="83"/>
      <c r="G152" s="83"/>
      <c r="H152" s="125">
        <v>36193.59</v>
      </c>
      <c r="I152" s="54"/>
    </row>
    <row r="153" spans="1:9" ht="33.75" customHeight="1">
      <c r="A153" s="266"/>
      <c r="B153" s="255"/>
      <c r="C153" s="266"/>
      <c r="D153" s="269"/>
      <c r="E153" s="66" t="s">
        <v>764</v>
      </c>
      <c r="F153" s="83"/>
      <c r="G153" s="83"/>
      <c r="H153" s="125">
        <f>950000+95000</f>
        <v>1045000</v>
      </c>
      <c r="I153" s="54"/>
    </row>
    <row r="154" spans="1:9" ht="33.75" customHeight="1">
      <c r="A154" s="55" t="s">
        <v>286</v>
      </c>
      <c r="B154" s="84"/>
      <c r="C154" s="84"/>
      <c r="D154" s="85" t="s">
        <v>155</v>
      </c>
      <c r="E154" s="86"/>
      <c r="F154" s="87"/>
      <c r="G154" s="87"/>
      <c r="H154" s="87">
        <f>H158+H162+H170+H177+H155+H176+H172</f>
        <v>25048490</v>
      </c>
      <c r="I154" s="54"/>
    </row>
    <row r="155" spans="1:9" s="194" customFormat="1" ht="62.25" customHeight="1">
      <c r="A155" s="242" t="s">
        <v>366</v>
      </c>
      <c r="B155" s="242" t="s">
        <v>367</v>
      </c>
      <c r="C155" s="239" t="s">
        <v>10</v>
      </c>
      <c r="D155" s="239" t="s">
        <v>368</v>
      </c>
      <c r="E155" s="190"/>
      <c r="F155" s="191"/>
      <c r="G155" s="192"/>
      <c r="H155" s="192">
        <f>H156+H157</f>
        <v>12831432</v>
      </c>
      <c r="I155" s="193"/>
    </row>
    <row r="156" spans="1:9" s="11" customFormat="1" ht="62.25" customHeight="1">
      <c r="A156" s="243"/>
      <c r="B156" s="243"/>
      <c r="C156" s="240"/>
      <c r="D156" s="240"/>
      <c r="E156" s="90" t="s">
        <v>390</v>
      </c>
      <c r="F156" s="91"/>
      <c r="G156" s="88"/>
      <c r="H156" s="92">
        <f>12000000+1000000-466000</f>
        <v>12534000</v>
      </c>
      <c r="I156" s="89"/>
    </row>
    <row r="157" spans="1:9" s="11" customFormat="1" ht="62.25" customHeight="1">
      <c r="A157" s="244"/>
      <c r="B157" s="244"/>
      <c r="C157" s="241"/>
      <c r="D157" s="241"/>
      <c r="E157" s="90" t="s">
        <v>364</v>
      </c>
      <c r="F157" s="93"/>
      <c r="G157" s="88"/>
      <c r="H157" s="92">
        <v>297432</v>
      </c>
      <c r="I157" s="89"/>
    </row>
    <row r="158" spans="1:9" ht="33.75" customHeight="1">
      <c r="A158" s="270" t="s">
        <v>290</v>
      </c>
      <c r="B158" s="270" t="s">
        <v>138</v>
      </c>
      <c r="C158" s="248" t="s">
        <v>10</v>
      </c>
      <c r="D158" s="248" t="s">
        <v>139</v>
      </c>
      <c r="E158" s="59"/>
      <c r="F158" s="70"/>
      <c r="G158" s="70"/>
      <c r="H158" s="74">
        <f>SUM(H159:H161)</f>
        <v>3340300</v>
      </c>
      <c r="I158" s="54"/>
    </row>
    <row r="159" spans="1:9" ht="54" customHeight="1">
      <c r="A159" s="270"/>
      <c r="B159" s="270"/>
      <c r="C159" s="248"/>
      <c r="D159" s="248"/>
      <c r="E159" s="66" t="s">
        <v>406</v>
      </c>
      <c r="F159" s="70"/>
      <c r="G159" s="70"/>
      <c r="H159" s="67">
        <f>3000000+13300</f>
        <v>3013300</v>
      </c>
      <c r="I159" s="54"/>
    </row>
    <row r="160" spans="1:9" ht="33.75" customHeight="1">
      <c r="A160" s="270"/>
      <c r="B160" s="270"/>
      <c r="C160" s="248"/>
      <c r="D160" s="248"/>
      <c r="E160" s="66" t="s">
        <v>598</v>
      </c>
      <c r="F160" s="70"/>
      <c r="G160" s="70"/>
      <c r="H160" s="67">
        <v>40000</v>
      </c>
      <c r="I160" s="54"/>
    </row>
    <row r="161" spans="1:9" s="5" customFormat="1" ht="62.25" customHeight="1">
      <c r="A161" s="270"/>
      <c r="B161" s="270"/>
      <c r="C161" s="248"/>
      <c r="D161" s="248"/>
      <c r="E161" s="80" t="s">
        <v>325</v>
      </c>
      <c r="F161" s="81"/>
      <c r="G161" s="81"/>
      <c r="H161" s="81">
        <f>330000-43000</f>
        <v>287000</v>
      </c>
      <c r="I161" s="54"/>
    </row>
    <row r="162" spans="1:9" s="5" customFormat="1" ht="33.75" customHeight="1">
      <c r="A162" s="242" t="s">
        <v>291</v>
      </c>
      <c r="B162" s="242" t="s">
        <v>140</v>
      </c>
      <c r="C162" s="239" t="s">
        <v>10</v>
      </c>
      <c r="D162" s="239" t="s">
        <v>141</v>
      </c>
      <c r="E162" s="80"/>
      <c r="F162" s="79"/>
      <c r="G162" s="79"/>
      <c r="H162" s="195">
        <f>SUM(H163:H169)</f>
        <v>2845458</v>
      </c>
      <c r="I162" s="54"/>
    </row>
    <row r="163" spans="1:9" s="5" customFormat="1" ht="48.75" customHeight="1">
      <c r="A163" s="243"/>
      <c r="B163" s="243"/>
      <c r="C163" s="240"/>
      <c r="D163" s="240"/>
      <c r="E163" s="66" t="s">
        <v>312</v>
      </c>
      <c r="F163" s="67"/>
      <c r="G163" s="67"/>
      <c r="H163" s="67">
        <v>650000</v>
      </c>
      <c r="I163" s="54"/>
    </row>
    <row r="164" spans="1:9" s="5" customFormat="1" ht="48.75" customHeight="1">
      <c r="A164" s="243"/>
      <c r="B164" s="243"/>
      <c r="C164" s="240"/>
      <c r="D164" s="240"/>
      <c r="E164" s="66" t="s">
        <v>404</v>
      </c>
      <c r="F164" s="67"/>
      <c r="G164" s="67"/>
      <c r="H164" s="67">
        <v>290000</v>
      </c>
      <c r="I164" s="54"/>
    </row>
    <row r="165" spans="1:9" s="5" customFormat="1" ht="53.25" customHeight="1">
      <c r="A165" s="243"/>
      <c r="B165" s="243"/>
      <c r="C165" s="240"/>
      <c r="D165" s="240"/>
      <c r="E165" s="66" t="s">
        <v>308</v>
      </c>
      <c r="F165" s="67"/>
      <c r="G165" s="67"/>
      <c r="H165" s="67">
        <v>350000</v>
      </c>
      <c r="I165" s="54"/>
    </row>
    <row r="166" spans="1:9" s="5" customFormat="1" ht="53.25" customHeight="1">
      <c r="A166" s="243"/>
      <c r="B166" s="243"/>
      <c r="C166" s="240"/>
      <c r="D166" s="240"/>
      <c r="E166" s="66" t="s">
        <v>633</v>
      </c>
      <c r="F166" s="67"/>
      <c r="G166" s="67"/>
      <c r="H166" s="67">
        <v>466000</v>
      </c>
      <c r="I166" s="54"/>
    </row>
    <row r="167" spans="1:9" s="5" customFormat="1" ht="53.25" customHeight="1">
      <c r="A167" s="243"/>
      <c r="B167" s="243"/>
      <c r="C167" s="240"/>
      <c r="D167" s="240"/>
      <c r="E167" s="66" t="s">
        <v>635</v>
      </c>
      <c r="F167" s="67"/>
      <c r="G167" s="67"/>
      <c r="H167" s="67">
        <f>101000+110000</f>
        <v>211000</v>
      </c>
      <c r="I167" s="54"/>
    </row>
    <row r="168" spans="1:9" s="5" customFormat="1" ht="53.25" customHeight="1">
      <c r="A168" s="243"/>
      <c r="B168" s="243"/>
      <c r="C168" s="240"/>
      <c r="D168" s="240"/>
      <c r="E168" s="66" t="s">
        <v>590</v>
      </c>
      <c r="F168" s="67"/>
      <c r="G168" s="67"/>
      <c r="H168" s="67">
        <v>300000</v>
      </c>
      <c r="I168" s="54"/>
    </row>
    <row r="169" spans="1:9" s="5" customFormat="1" ht="33.75" customHeight="1">
      <c r="A169" s="244"/>
      <c r="B169" s="244"/>
      <c r="C169" s="241"/>
      <c r="D169" s="241"/>
      <c r="E169" s="80" t="s">
        <v>313</v>
      </c>
      <c r="F169" s="81"/>
      <c r="G169" s="81"/>
      <c r="H169" s="81">
        <f>674000-95542</f>
        <v>578458</v>
      </c>
      <c r="I169" s="54"/>
    </row>
    <row r="170" spans="1:9" ht="33.75" customHeight="1">
      <c r="A170" s="259">
        <v>1216086</v>
      </c>
      <c r="B170" s="242">
        <v>6086</v>
      </c>
      <c r="C170" s="239" t="s">
        <v>143</v>
      </c>
      <c r="D170" s="239" t="s">
        <v>295</v>
      </c>
      <c r="E170" s="94"/>
      <c r="F170" s="70"/>
      <c r="G170" s="70"/>
      <c r="H170" s="74">
        <f>SUM(H171:H171)</f>
        <v>800000</v>
      </c>
      <c r="I170" s="54"/>
    </row>
    <row r="171" spans="1:9" ht="65.25" customHeight="1">
      <c r="A171" s="271"/>
      <c r="B171" s="244"/>
      <c r="C171" s="241"/>
      <c r="D171" s="241"/>
      <c r="E171" s="66" t="s">
        <v>153</v>
      </c>
      <c r="F171" s="67"/>
      <c r="G171" s="67"/>
      <c r="H171" s="67">
        <f>800000-600000+600000</f>
        <v>800000</v>
      </c>
      <c r="I171" s="54"/>
    </row>
    <row r="172" spans="1:9" ht="65.25" customHeight="1">
      <c r="A172" s="242" t="s">
        <v>521</v>
      </c>
      <c r="B172" s="242" t="s">
        <v>476</v>
      </c>
      <c r="C172" s="239" t="s">
        <v>118</v>
      </c>
      <c r="D172" s="239" t="s">
        <v>477</v>
      </c>
      <c r="E172" s="66"/>
      <c r="F172" s="67"/>
      <c r="G172" s="67"/>
      <c r="H172" s="74">
        <f>SUM(H173:H175)</f>
        <v>2672957</v>
      </c>
      <c r="I172" s="54"/>
    </row>
    <row r="173" spans="1:9" ht="65.25" customHeight="1">
      <c r="A173" s="243"/>
      <c r="B173" s="243"/>
      <c r="C173" s="240"/>
      <c r="D173" s="240"/>
      <c r="E173" s="120" t="s">
        <v>522</v>
      </c>
      <c r="F173" s="67"/>
      <c r="G173" s="67"/>
      <c r="H173" s="67">
        <f>490768-81795</f>
        <v>408973</v>
      </c>
      <c r="I173" s="54"/>
    </row>
    <row r="174" spans="1:9" ht="65.25" customHeight="1">
      <c r="A174" s="243"/>
      <c r="B174" s="243"/>
      <c r="C174" s="240"/>
      <c r="D174" s="240"/>
      <c r="E174" s="120" t="s">
        <v>619</v>
      </c>
      <c r="F174" s="67"/>
      <c r="G174" s="67"/>
      <c r="H174" s="67">
        <v>200000</v>
      </c>
      <c r="I174" s="54"/>
    </row>
    <row r="175" spans="1:9" ht="65.25" customHeight="1">
      <c r="A175" s="244"/>
      <c r="B175" s="244"/>
      <c r="C175" s="241"/>
      <c r="D175" s="241"/>
      <c r="E175" s="120" t="s">
        <v>523</v>
      </c>
      <c r="F175" s="67"/>
      <c r="G175" s="67"/>
      <c r="H175" s="67">
        <f>1530529+194027+339428</f>
        <v>2063984</v>
      </c>
      <c r="I175" s="54"/>
    </row>
    <row r="176" spans="1:9" ht="65.25" customHeight="1">
      <c r="A176" s="123" t="s">
        <v>369</v>
      </c>
      <c r="B176" s="123" t="s">
        <v>199</v>
      </c>
      <c r="C176" s="124" t="s">
        <v>118</v>
      </c>
      <c r="D176" s="124" t="s">
        <v>119</v>
      </c>
      <c r="E176" s="66" t="s">
        <v>365</v>
      </c>
      <c r="F176" s="67"/>
      <c r="G176" s="67"/>
      <c r="H176" s="74">
        <v>20000</v>
      </c>
      <c r="I176" s="54"/>
    </row>
    <row r="177" spans="1:9" ht="33.75" customHeight="1">
      <c r="A177" s="259">
        <v>1217461</v>
      </c>
      <c r="B177" s="242" t="s">
        <v>144</v>
      </c>
      <c r="C177" s="239" t="s">
        <v>145</v>
      </c>
      <c r="D177" s="239" t="s">
        <v>146</v>
      </c>
      <c r="E177" s="80"/>
      <c r="F177" s="79"/>
      <c r="G177" s="79"/>
      <c r="H177" s="79">
        <f>SUM(H178:H179)</f>
        <v>2538343</v>
      </c>
      <c r="I177" s="54"/>
    </row>
    <row r="178" spans="1:9" ht="33.75" customHeight="1">
      <c r="A178" s="260"/>
      <c r="B178" s="243"/>
      <c r="C178" s="240"/>
      <c r="D178" s="240"/>
      <c r="E178" s="95" t="s">
        <v>314</v>
      </c>
      <c r="F178" s="81"/>
      <c r="G178" s="81"/>
      <c r="H178" s="81">
        <f>7234600+293000-5762963-960294+3400000-195000-1000000-771000+200000</f>
        <v>2438343</v>
      </c>
      <c r="I178" s="54"/>
    </row>
    <row r="179" spans="1:9" ht="33.75" customHeight="1">
      <c r="A179" s="260"/>
      <c r="B179" s="243"/>
      <c r="C179" s="240"/>
      <c r="D179" s="240"/>
      <c r="E179" s="96" t="s">
        <v>315</v>
      </c>
      <c r="F179" s="81"/>
      <c r="G179" s="81"/>
      <c r="H179" s="81">
        <v>100000</v>
      </c>
      <c r="I179" s="54"/>
    </row>
    <row r="180" spans="1:9" s="30" customFormat="1" ht="33.75" customHeight="1">
      <c r="A180" s="55" t="s">
        <v>300</v>
      </c>
      <c r="B180" s="76"/>
      <c r="C180" s="68"/>
      <c r="D180" s="68" t="s">
        <v>634</v>
      </c>
      <c r="E180" s="77"/>
      <c r="F180" s="78"/>
      <c r="G180" s="78"/>
      <c r="H180" s="78">
        <f>H181+H182+H187</f>
        <v>1790839</v>
      </c>
      <c r="I180" s="56"/>
    </row>
    <row r="181" spans="1:9" ht="58.5" customHeight="1">
      <c r="A181" s="123" t="s">
        <v>301</v>
      </c>
      <c r="B181" s="123" t="s">
        <v>81</v>
      </c>
      <c r="C181" s="124" t="s">
        <v>58</v>
      </c>
      <c r="D181" s="124" t="s">
        <v>82</v>
      </c>
      <c r="E181" s="80" t="s">
        <v>346</v>
      </c>
      <c r="F181" s="81"/>
      <c r="G181" s="81"/>
      <c r="H181" s="81">
        <f>8000+80000</f>
        <v>88000</v>
      </c>
      <c r="I181" s="54"/>
    </row>
    <row r="182" spans="1:9" ht="58.5" customHeight="1">
      <c r="A182" s="245" t="s">
        <v>305</v>
      </c>
      <c r="B182" s="245" t="s">
        <v>150</v>
      </c>
      <c r="C182" s="261" t="s">
        <v>4</v>
      </c>
      <c r="D182" s="261" t="s">
        <v>151</v>
      </c>
      <c r="E182" s="80"/>
      <c r="F182" s="81"/>
      <c r="G182" s="81"/>
      <c r="H182" s="79">
        <f>SUM(H183:H186)</f>
        <v>956839</v>
      </c>
      <c r="I182" s="54"/>
    </row>
    <row r="183" spans="1:9" ht="58.5" customHeight="1">
      <c r="A183" s="246"/>
      <c r="B183" s="246"/>
      <c r="C183" s="262"/>
      <c r="D183" s="262"/>
      <c r="E183" s="115" t="s">
        <v>593</v>
      </c>
      <c r="F183" s="81"/>
      <c r="G183" s="81"/>
      <c r="H183" s="81">
        <v>462527</v>
      </c>
      <c r="I183" s="54"/>
    </row>
    <row r="184" spans="1:9" ht="58.5" customHeight="1">
      <c r="A184" s="246"/>
      <c r="B184" s="246"/>
      <c r="C184" s="262"/>
      <c r="D184" s="262"/>
      <c r="E184" s="115" t="s">
        <v>594</v>
      </c>
      <c r="F184" s="81"/>
      <c r="G184" s="81"/>
      <c r="H184" s="81">
        <v>270000</v>
      </c>
      <c r="I184" s="54"/>
    </row>
    <row r="185" spans="1:9" ht="58.5" customHeight="1">
      <c r="A185" s="246"/>
      <c r="B185" s="246"/>
      <c r="C185" s="262"/>
      <c r="D185" s="262"/>
      <c r="E185" s="115" t="s">
        <v>697</v>
      </c>
      <c r="F185" s="81"/>
      <c r="G185" s="81"/>
      <c r="H185" s="81">
        <v>214312</v>
      </c>
      <c r="I185" s="54"/>
    </row>
    <row r="186" spans="1:9" ht="58.5" customHeight="1">
      <c r="A186" s="247"/>
      <c r="B186" s="247"/>
      <c r="C186" s="263"/>
      <c r="D186" s="263"/>
      <c r="E186" s="80" t="s">
        <v>577</v>
      </c>
      <c r="F186" s="81"/>
      <c r="G186" s="81"/>
      <c r="H186" s="81">
        <f>98650-88650</f>
        <v>10000</v>
      </c>
      <c r="I186" s="54"/>
    </row>
    <row r="187" spans="1:9" ht="58.5" customHeight="1">
      <c r="A187" s="242" t="s">
        <v>568</v>
      </c>
      <c r="B187" s="242" t="s">
        <v>569</v>
      </c>
      <c r="C187" s="239" t="s">
        <v>4</v>
      </c>
      <c r="D187" s="239" t="s">
        <v>570</v>
      </c>
      <c r="E187" s="80"/>
      <c r="F187" s="81"/>
      <c r="G187" s="81"/>
      <c r="H187" s="79">
        <f>SUM(H188:H191)</f>
        <v>746000</v>
      </c>
      <c r="I187" s="54"/>
    </row>
    <row r="188" spans="1:9" ht="58.5" customHeight="1">
      <c r="A188" s="243"/>
      <c r="B188" s="243"/>
      <c r="C188" s="240"/>
      <c r="D188" s="240"/>
      <c r="E188" s="120" t="s">
        <v>726</v>
      </c>
      <c r="F188" s="81"/>
      <c r="G188" s="81"/>
      <c r="H188" s="81">
        <v>200000</v>
      </c>
      <c r="I188" s="54"/>
    </row>
    <row r="189" spans="1:9" ht="58.5" customHeight="1">
      <c r="A189" s="243"/>
      <c r="B189" s="243"/>
      <c r="C189" s="240"/>
      <c r="D189" s="240"/>
      <c r="E189" s="120" t="s">
        <v>733</v>
      </c>
      <c r="F189" s="81"/>
      <c r="G189" s="81"/>
      <c r="H189" s="81">
        <v>200000</v>
      </c>
      <c r="I189" s="54"/>
    </row>
    <row r="190" spans="1:9" ht="58.5" customHeight="1">
      <c r="A190" s="243"/>
      <c r="B190" s="243"/>
      <c r="C190" s="240"/>
      <c r="D190" s="240"/>
      <c r="E190" s="120" t="s">
        <v>734</v>
      </c>
      <c r="F190" s="81"/>
      <c r="G190" s="81"/>
      <c r="H190" s="81">
        <v>300000</v>
      </c>
      <c r="I190" s="54"/>
    </row>
    <row r="191" spans="1:9" ht="63.75" customHeight="1">
      <c r="A191" s="244"/>
      <c r="B191" s="244"/>
      <c r="C191" s="241"/>
      <c r="D191" s="241"/>
      <c r="E191" s="80" t="s">
        <v>527</v>
      </c>
      <c r="F191" s="81"/>
      <c r="G191" s="81"/>
      <c r="H191" s="81">
        <v>46000</v>
      </c>
      <c r="I191" s="54"/>
    </row>
    <row r="192" spans="1:9" ht="33.75" customHeight="1">
      <c r="A192" s="54"/>
      <c r="B192" s="256" t="s">
        <v>7</v>
      </c>
      <c r="C192" s="257"/>
      <c r="D192" s="257"/>
      <c r="E192" s="258"/>
      <c r="F192" s="97"/>
      <c r="G192" s="97"/>
      <c r="H192" s="97">
        <f>H12+H23+H154+H180+H106+H82+H124+H122</f>
        <v>63048242</v>
      </c>
      <c r="I192" s="54"/>
    </row>
    <row r="193" spans="1:7" ht="18.75">
      <c r="A193" s="4"/>
      <c r="B193" s="4"/>
      <c r="C193" s="4"/>
      <c r="D193" s="4"/>
      <c r="E193" s="4"/>
      <c r="F193" s="4"/>
      <c r="G193" s="4"/>
    </row>
    <row r="194" spans="1:5" ht="18.75">
      <c r="A194" s="2"/>
      <c r="B194" s="101" t="s">
        <v>320</v>
      </c>
      <c r="C194" s="48"/>
      <c r="D194" s="48"/>
      <c r="E194" s="101" t="s">
        <v>322</v>
      </c>
    </row>
    <row r="195" ht="18.75"/>
    <row r="196" spans="1:2" ht="18.75">
      <c r="A196" s="2"/>
      <c r="B196" s="2" t="s">
        <v>334</v>
      </c>
    </row>
    <row r="197" ht="18.75"/>
    <row r="198" spans="1:5" ht="18.75">
      <c r="A198" s="2"/>
      <c r="B198" s="2" t="s">
        <v>307</v>
      </c>
      <c r="E198" s="2" t="s">
        <v>309</v>
      </c>
    </row>
    <row r="199" spans="1:7" ht="18.75">
      <c r="A199" s="4"/>
      <c r="B199" s="4"/>
      <c r="C199" s="4"/>
      <c r="D199" s="4"/>
      <c r="E199" s="4"/>
      <c r="F199" s="4"/>
      <c r="G199" s="4"/>
    </row>
    <row r="200" spans="1:7" ht="18.75">
      <c r="A200" s="4"/>
      <c r="B200" s="4"/>
      <c r="C200" s="4"/>
      <c r="D200" s="4"/>
      <c r="E200" s="4"/>
      <c r="F200" s="4"/>
      <c r="G200" s="4"/>
    </row>
    <row r="201" spans="1:7" ht="18.75">
      <c r="A201" s="4"/>
      <c r="B201" s="4"/>
      <c r="C201" s="4"/>
      <c r="D201" s="4"/>
      <c r="E201" s="4"/>
      <c r="F201" s="4"/>
      <c r="G201" s="4"/>
    </row>
    <row r="202" spans="1:7" ht="18.75">
      <c r="A202" s="4"/>
      <c r="B202" s="4"/>
      <c r="C202" s="4"/>
      <c r="D202" s="4"/>
      <c r="E202" s="27"/>
      <c r="F202" s="4"/>
      <c r="G202" s="4"/>
    </row>
    <row r="203" spans="1:7" ht="18.75">
      <c r="A203" s="4"/>
      <c r="B203" s="4"/>
      <c r="C203" s="4"/>
      <c r="D203" s="4"/>
      <c r="E203" s="4"/>
      <c r="F203" s="4"/>
      <c r="G203" s="4"/>
    </row>
    <row r="204" spans="1:7" ht="18.75">
      <c r="A204" s="4"/>
      <c r="B204" s="4"/>
      <c r="C204" s="4"/>
      <c r="D204" s="4"/>
      <c r="E204" s="4"/>
      <c r="F204" s="4"/>
      <c r="G204" s="4"/>
    </row>
    <row r="205" spans="1:7" ht="18.75">
      <c r="A205" s="4"/>
      <c r="B205" s="4"/>
      <c r="C205" s="4"/>
      <c r="D205" s="4"/>
      <c r="E205" s="4"/>
      <c r="F205" s="4"/>
      <c r="G205" s="4"/>
    </row>
    <row r="206" spans="1:7" ht="18.75">
      <c r="A206" s="4"/>
      <c r="B206" s="4"/>
      <c r="C206" s="4"/>
      <c r="D206" s="4"/>
      <c r="E206" s="4"/>
      <c r="F206" s="4"/>
      <c r="G206" s="4"/>
    </row>
    <row r="207" spans="1:7" ht="18.75">
      <c r="A207" s="4"/>
      <c r="B207" s="4"/>
      <c r="C207" s="4"/>
      <c r="D207" s="4"/>
      <c r="E207" s="4"/>
      <c r="F207" s="4"/>
      <c r="G207" s="4"/>
    </row>
    <row r="208" spans="1:7" ht="18.75">
      <c r="A208" s="4"/>
      <c r="B208" s="4"/>
      <c r="C208" s="4"/>
      <c r="D208" s="4"/>
      <c r="E208" s="4"/>
      <c r="F208" s="4"/>
      <c r="G208" s="4"/>
    </row>
    <row r="209" spans="1:7" ht="18.75">
      <c r="A209" s="4"/>
      <c r="B209" s="4"/>
      <c r="C209" s="4"/>
      <c r="D209" s="4"/>
      <c r="E209" s="4"/>
      <c r="F209" s="4"/>
      <c r="G209" s="4"/>
    </row>
    <row r="210" spans="1:7" ht="18.75">
      <c r="A210" s="4"/>
      <c r="B210" s="4"/>
      <c r="C210" s="4"/>
      <c r="D210" s="4"/>
      <c r="E210" s="4"/>
      <c r="F210" s="4"/>
      <c r="G210" s="4"/>
    </row>
    <row r="211" spans="1:7" ht="18.75">
      <c r="A211" s="4"/>
      <c r="B211" s="4"/>
      <c r="C211" s="4"/>
      <c r="D211" s="4"/>
      <c r="E211" s="4"/>
      <c r="F211" s="4"/>
      <c r="G211" s="4"/>
    </row>
    <row r="212" spans="1:7" ht="18.75">
      <c r="A212" s="4"/>
      <c r="B212" s="4"/>
      <c r="C212" s="4"/>
      <c r="D212" s="4"/>
      <c r="E212" s="4"/>
      <c r="F212" s="4"/>
      <c r="G212" s="4"/>
    </row>
    <row r="213" spans="1:7" ht="18.75">
      <c r="A213" s="4"/>
      <c r="B213" s="4"/>
      <c r="C213" s="4"/>
      <c r="D213" s="4"/>
      <c r="E213" s="4"/>
      <c r="F213" s="4"/>
      <c r="G213" s="4"/>
    </row>
    <row r="214" spans="1:7" ht="18.75">
      <c r="A214" s="4"/>
      <c r="B214" s="4"/>
      <c r="C214" s="4"/>
      <c r="D214" s="4"/>
      <c r="E214" s="4"/>
      <c r="F214" s="4"/>
      <c r="G214" s="4"/>
    </row>
    <row r="215" spans="1:7" ht="18.75">
      <c r="A215" s="4"/>
      <c r="B215" s="4"/>
      <c r="C215" s="4"/>
      <c r="D215" s="4"/>
      <c r="E215" s="4"/>
      <c r="F215" s="4"/>
      <c r="G215" s="4"/>
    </row>
    <row r="216" spans="1:7" ht="18.75">
      <c r="A216" s="4"/>
      <c r="B216" s="4"/>
      <c r="C216" s="4"/>
      <c r="D216" s="4"/>
      <c r="E216" s="4"/>
      <c r="F216" s="4"/>
      <c r="G216" s="4"/>
    </row>
    <row r="217" spans="1:7" ht="18.75">
      <c r="A217" s="4"/>
      <c r="B217" s="4"/>
      <c r="C217" s="4"/>
      <c r="D217" s="4"/>
      <c r="E217" s="4"/>
      <c r="F217" s="4"/>
      <c r="G217" s="4"/>
    </row>
    <row r="218" spans="1:7" ht="18.75">
      <c r="A218" s="4"/>
      <c r="B218" s="4"/>
      <c r="C218" s="4"/>
      <c r="D218" s="4"/>
      <c r="E218" s="4"/>
      <c r="F218" s="4"/>
      <c r="G218" s="4"/>
    </row>
    <row r="219" spans="1:7" ht="18.75">
      <c r="A219" s="4"/>
      <c r="B219" s="4"/>
      <c r="C219" s="4"/>
      <c r="D219" s="4"/>
      <c r="E219" s="4"/>
      <c r="F219" s="4"/>
      <c r="G219" s="4"/>
    </row>
    <row r="220" spans="1:7" ht="18.75">
      <c r="A220" s="4"/>
      <c r="B220" s="4"/>
      <c r="C220" s="4"/>
      <c r="D220" s="4"/>
      <c r="E220" s="4"/>
      <c r="F220" s="4"/>
      <c r="G220" s="4"/>
    </row>
    <row r="221" spans="1:7" ht="18.75">
      <c r="A221" s="4"/>
      <c r="B221" s="4"/>
      <c r="C221" s="4"/>
      <c r="D221" s="4"/>
      <c r="E221" s="4"/>
      <c r="F221" s="4"/>
      <c r="G221" s="4"/>
    </row>
    <row r="222" spans="1:7" ht="18.75">
      <c r="A222" s="4"/>
      <c r="B222" s="4"/>
      <c r="C222" s="4"/>
      <c r="D222" s="4"/>
      <c r="E222" s="4"/>
      <c r="F222" s="4"/>
      <c r="G222" s="4"/>
    </row>
    <row r="223" spans="1:7" ht="18.75">
      <c r="A223" s="4"/>
      <c r="B223" s="4"/>
      <c r="C223" s="4"/>
      <c r="D223" s="4"/>
      <c r="E223" s="4"/>
      <c r="F223" s="4"/>
      <c r="G223" s="4"/>
    </row>
    <row r="224" spans="1:7" ht="18.75">
      <c r="A224" s="4"/>
      <c r="B224" s="4"/>
      <c r="C224" s="4"/>
      <c r="D224" s="4"/>
      <c r="E224" s="4"/>
      <c r="F224" s="4"/>
      <c r="G224" s="4"/>
    </row>
    <row r="225" spans="1:7" ht="18.75">
      <c r="A225" s="4"/>
      <c r="B225" s="4"/>
      <c r="C225" s="4"/>
      <c r="D225" s="4"/>
      <c r="E225" s="4"/>
      <c r="F225" s="4"/>
      <c r="G225" s="4"/>
    </row>
    <row r="226" spans="1:7" ht="18.75">
      <c r="A226" s="4"/>
      <c r="B226" s="4"/>
      <c r="C226" s="4"/>
      <c r="D226" s="4"/>
      <c r="E226" s="4"/>
      <c r="F226" s="4"/>
      <c r="G226" s="4"/>
    </row>
    <row r="227" spans="1:7" ht="18.75">
      <c r="A227" s="4"/>
      <c r="B227" s="4"/>
      <c r="C227" s="4"/>
      <c r="D227" s="4"/>
      <c r="E227" s="4"/>
      <c r="F227" s="4"/>
      <c r="G227" s="4"/>
    </row>
    <row r="228" spans="1:7" ht="18.75">
      <c r="A228" s="4"/>
      <c r="B228" s="4"/>
      <c r="C228" s="4"/>
      <c r="D228" s="4"/>
      <c r="E228" s="4"/>
      <c r="F228" s="4"/>
      <c r="G228" s="4"/>
    </row>
    <row r="229" spans="1:7" ht="18.75">
      <c r="A229" s="4"/>
      <c r="B229" s="4"/>
      <c r="C229" s="4"/>
      <c r="D229" s="4"/>
      <c r="E229" s="4"/>
      <c r="F229" s="4"/>
      <c r="G229" s="4"/>
    </row>
    <row r="230" spans="1:7" ht="18.75">
      <c r="A230" s="4"/>
      <c r="B230" s="4"/>
      <c r="C230" s="4"/>
      <c r="D230" s="4"/>
      <c r="E230" s="4"/>
      <c r="F230" s="4"/>
      <c r="G230" s="4"/>
    </row>
    <row r="231" spans="1:7" ht="18.75">
      <c r="A231" s="4"/>
      <c r="B231" s="4"/>
      <c r="C231" s="4"/>
      <c r="D231" s="4"/>
      <c r="E231" s="4"/>
      <c r="F231" s="4"/>
      <c r="G231" s="4"/>
    </row>
    <row r="232" spans="1:7" ht="18.75">
      <c r="A232" s="4"/>
      <c r="B232" s="4"/>
      <c r="C232" s="4"/>
      <c r="D232" s="4"/>
      <c r="E232" s="4"/>
      <c r="F232" s="4"/>
      <c r="G232" s="4"/>
    </row>
    <row r="233" spans="1:7" ht="18.75">
      <c r="A233" s="4"/>
      <c r="B233" s="4"/>
      <c r="C233" s="4"/>
      <c r="D233" s="4"/>
      <c r="E233" s="4"/>
      <c r="F233" s="4"/>
      <c r="G233" s="4"/>
    </row>
    <row r="234" spans="1:7" ht="18.75">
      <c r="A234" s="4"/>
      <c r="B234" s="4"/>
      <c r="C234" s="4"/>
      <c r="D234" s="4"/>
      <c r="E234" s="4"/>
      <c r="F234" s="4"/>
      <c r="G234" s="4"/>
    </row>
    <row r="235" spans="1:7" ht="18.75">
      <c r="A235" s="4"/>
      <c r="B235" s="4"/>
      <c r="C235" s="4"/>
      <c r="D235" s="4"/>
      <c r="E235" s="4"/>
      <c r="F235" s="4"/>
      <c r="G235" s="4"/>
    </row>
    <row r="236" spans="1:7" ht="18.75">
      <c r="A236" s="4"/>
      <c r="B236" s="4"/>
      <c r="C236" s="4"/>
      <c r="D236" s="4"/>
      <c r="E236" s="4"/>
      <c r="F236" s="4"/>
      <c r="G236" s="4"/>
    </row>
    <row r="237" spans="1:7" ht="18.75">
      <c r="A237" s="4"/>
      <c r="B237" s="4"/>
      <c r="C237" s="4"/>
      <c r="D237" s="4"/>
      <c r="E237" s="4"/>
      <c r="F237" s="4"/>
      <c r="G237" s="4"/>
    </row>
    <row r="238" spans="1:7" ht="18.75">
      <c r="A238" s="4"/>
      <c r="B238" s="4"/>
      <c r="C238" s="4"/>
      <c r="D238" s="4"/>
      <c r="E238" s="4"/>
      <c r="F238" s="4"/>
      <c r="G238" s="4"/>
    </row>
    <row r="239" spans="1:7" ht="18.75">
      <c r="A239" s="4"/>
      <c r="B239" s="4"/>
      <c r="C239" s="4"/>
      <c r="D239" s="4"/>
      <c r="E239" s="4"/>
      <c r="F239" s="4"/>
      <c r="G239" s="4"/>
    </row>
    <row r="240" spans="1:7" ht="18.75">
      <c r="A240" s="4"/>
      <c r="B240" s="4"/>
      <c r="C240" s="4"/>
      <c r="D240" s="4"/>
      <c r="E240" s="4"/>
      <c r="F240" s="4"/>
      <c r="G240" s="4"/>
    </row>
    <row r="241" spans="1:7" ht="18.75">
      <c r="A241" s="4"/>
      <c r="B241" s="4"/>
      <c r="C241" s="4"/>
      <c r="D241" s="4"/>
      <c r="E241" s="4"/>
      <c r="F241" s="4"/>
      <c r="G241" s="4"/>
    </row>
    <row r="242" spans="1:7" ht="18.75">
      <c r="A242" s="4"/>
      <c r="B242" s="4"/>
      <c r="C242" s="4"/>
      <c r="D242" s="4"/>
      <c r="E242" s="4"/>
      <c r="F242" s="4"/>
      <c r="G242" s="4"/>
    </row>
    <row r="243" spans="1:7" ht="18.75">
      <c r="A243" s="4"/>
      <c r="B243" s="4"/>
      <c r="C243" s="4"/>
      <c r="D243" s="4"/>
      <c r="E243" s="4"/>
      <c r="F243" s="4"/>
      <c r="G243" s="4"/>
    </row>
    <row r="244" spans="1:7" ht="18.75">
      <c r="A244" s="4"/>
      <c r="B244" s="4"/>
      <c r="C244" s="4"/>
      <c r="D244" s="4"/>
      <c r="E244" s="4"/>
      <c r="F244" s="4"/>
      <c r="G244" s="4"/>
    </row>
    <row r="245" spans="1:7" ht="18.75">
      <c r="A245" s="4"/>
      <c r="B245" s="4"/>
      <c r="C245" s="4"/>
      <c r="D245" s="4"/>
      <c r="E245" s="4"/>
      <c r="F245" s="4"/>
      <c r="G245" s="4"/>
    </row>
    <row r="246" spans="1:7" ht="18.75">
      <c r="A246" s="4"/>
      <c r="B246" s="4"/>
      <c r="C246" s="4"/>
      <c r="D246" s="4"/>
      <c r="E246" s="4"/>
      <c r="F246" s="4"/>
      <c r="G246" s="4"/>
    </row>
    <row r="247" spans="1:7" ht="18.75">
      <c r="A247" s="4"/>
      <c r="B247" s="4"/>
      <c r="C247" s="4"/>
      <c r="D247" s="4"/>
      <c r="E247" s="4"/>
      <c r="F247" s="4"/>
      <c r="G247" s="4"/>
    </row>
    <row r="248" spans="1:7" ht="18.75">
      <c r="A248" s="4"/>
      <c r="B248" s="4"/>
      <c r="C248" s="4"/>
      <c r="D248" s="4"/>
      <c r="E248" s="4"/>
      <c r="F248" s="4"/>
      <c r="G248" s="4"/>
    </row>
    <row r="249" spans="1:7" ht="18.75">
      <c r="A249" s="4"/>
      <c r="B249" s="4"/>
      <c r="C249" s="4"/>
      <c r="D249" s="4"/>
      <c r="E249" s="4"/>
      <c r="F249" s="4"/>
      <c r="G249" s="4"/>
    </row>
    <row r="250" spans="1:7" ht="18.75">
      <c r="A250" s="4"/>
      <c r="B250" s="4"/>
      <c r="C250" s="4"/>
      <c r="D250" s="4"/>
      <c r="E250" s="4"/>
      <c r="F250" s="4"/>
      <c r="G250" s="4"/>
    </row>
    <row r="251" spans="1:7" ht="18.75">
      <c r="A251" s="4"/>
      <c r="B251" s="4"/>
      <c r="C251" s="4"/>
      <c r="D251" s="4"/>
      <c r="E251" s="4"/>
      <c r="F251" s="4"/>
      <c r="G251" s="4"/>
    </row>
    <row r="252" spans="1:7" ht="18.75">
      <c r="A252" s="4"/>
      <c r="B252" s="4"/>
      <c r="C252" s="4"/>
      <c r="D252" s="4"/>
      <c r="E252" s="4"/>
      <c r="F252" s="4"/>
      <c r="G252" s="4"/>
    </row>
    <row r="253" spans="1:7" ht="18.75">
      <c r="A253" s="4"/>
      <c r="B253" s="4"/>
      <c r="C253" s="4"/>
      <c r="D253" s="4"/>
      <c r="E253" s="4"/>
      <c r="F253" s="4"/>
      <c r="G253" s="4"/>
    </row>
    <row r="254" spans="1:7" ht="18.75">
      <c r="A254" s="4"/>
      <c r="B254" s="4"/>
      <c r="C254" s="4"/>
      <c r="D254" s="4"/>
      <c r="E254" s="4"/>
      <c r="F254" s="4"/>
      <c r="G254" s="4"/>
    </row>
    <row r="255" spans="1:7" ht="18.75">
      <c r="A255" s="4"/>
      <c r="B255" s="4"/>
      <c r="C255" s="4"/>
      <c r="D255" s="4"/>
      <c r="E255" s="4"/>
      <c r="F255" s="4"/>
      <c r="G255" s="4"/>
    </row>
    <row r="256" spans="1:7" ht="18.75">
      <c r="A256" s="4"/>
      <c r="B256" s="4"/>
      <c r="C256" s="4"/>
      <c r="D256" s="4"/>
      <c r="E256" s="4"/>
      <c r="F256" s="4"/>
      <c r="G256" s="4"/>
    </row>
    <row r="257" spans="1:7" ht="18.75">
      <c r="A257" s="4"/>
      <c r="B257" s="4"/>
      <c r="C257" s="4"/>
      <c r="D257" s="4"/>
      <c r="E257" s="4"/>
      <c r="F257" s="4"/>
      <c r="G257" s="4"/>
    </row>
    <row r="258" spans="1:7" ht="18.75">
      <c r="A258" s="4"/>
      <c r="B258" s="4"/>
      <c r="C258" s="4"/>
      <c r="D258" s="4"/>
      <c r="E258" s="4"/>
      <c r="F258" s="4"/>
      <c r="G258" s="4"/>
    </row>
    <row r="259" spans="1:7" ht="18.75">
      <c r="A259" s="4"/>
      <c r="B259" s="4"/>
      <c r="C259" s="4"/>
      <c r="D259" s="4"/>
      <c r="E259" s="4"/>
      <c r="F259" s="4"/>
      <c r="G259" s="4"/>
    </row>
    <row r="260" spans="1:7" ht="18.75">
      <c r="A260" s="4"/>
      <c r="B260" s="4"/>
      <c r="C260" s="4"/>
      <c r="D260" s="4"/>
      <c r="E260" s="4"/>
      <c r="F260" s="4"/>
      <c r="G260" s="4"/>
    </row>
    <row r="261" spans="1:7" ht="18.75">
      <c r="A261" s="4"/>
      <c r="B261" s="4"/>
      <c r="C261" s="4"/>
      <c r="D261" s="4"/>
      <c r="E261" s="4"/>
      <c r="F261" s="4"/>
      <c r="G261" s="4"/>
    </row>
    <row r="262" spans="1:7" ht="18.75">
      <c r="A262" s="4"/>
      <c r="B262" s="4"/>
      <c r="C262" s="4"/>
      <c r="D262" s="4"/>
      <c r="E262" s="4"/>
      <c r="F262" s="4"/>
      <c r="G262" s="4"/>
    </row>
    <row r="263" spans="1:7" ht="18.75">
      <c r="A263" s="4"/>
      <c r="B263" s="4"/>
      <c r="C263" s="4"/>
      <c r="D263" s="4"/>
      <c r="E263" s="4"/>
      <c r="F263" s="4"/>
      <c r="G263" s="4"/>
    </row>
    <row r="264" spans="1:7" ht="18.75">
      <c r="A264" s="4"/>
      <c r="B264" s="4"/>
      <c r="C264" s="4"/>
      <c r="D264" s="4"/>
      <c r="E264" s="4"/>
      <c r="F264" s="4"/>
      <c r="G264" s="4"/>
    </row>
    <row r="265" spans="1:7" ht="18.75">
      <c r="A265" s="4"/>
      <c r="B265" s="4"/>
      <c r="C265" s="4"/>
      <c r="D265" s="4"/>
      <c r="E265" s="4"/>
      <c r="F265" s="4"/>
      <c r="G265" s="4"/>
    </row>
    <row r="266" spans="1:7" ht="18.75">
      <c r="A266" s="4"/>
      <c r="B266" s="4"/>
      <c r="C266" s="4"/>
      <c r="D266" s="4"/>
      <c r="E266" s="4"/>
      <c r="F266" s="4"/>
      <c r="G266" s="4"/>
    </row>
    <row r="267" spans="1:7" ht="18.75">
      <c r="A267" s="4"/>
      <c r="B267" s="4"/>
      <c r="C267" s="4"/>
      <c r="D267" s="4"/>
      <c r="E267" s="4"/>
      <c r="F267" s="4"/>
      <c r="G267" s="4"/>
    </row>
  </sheetData>
  <sheetProtection/>
  <mergeCells count="92">
    <mergeCell ref="A187:A191"/>
    <mergeCell ref="B187:B191"/>
    <mergeCell ref="C187:C191"/>
    <mergeCell ref="D187:D191"/>
    <mergeCell ref="C78:C80"/>
    <mergeCell ref="A74:A76"/>
    <mergeCell ref="B74:B76"/>
    <mergeCell ref="C74:C76"/>
    <mergeCell ref="D107:D116"/>
    <mergeCell ref="D103:D105"/>
    <mergeCell ref="A70:A72"/>
    <mergeCell ref="B70:B72"/>
    <mergeCell ref="C70:C72"/>
    <mergeCell ref="D70:D72"/>
    <mergeCell ref="A78:A80"/>
    <mergeCell ref="D83:D101"/>
    <mergeCell ref="B78:B80"/>
    <mergeCell ref="D78:D80"/>
    <mergeCell ref="D74:D76"/>
    <mergeCell ref="A83:A101"/>
    <mergeCell ref="C103:C105"/>
    <mergeCell ref="B136:B142"/>
    <mergeCell ref="C136:C142"/>
    <mergeCell ref="A158:A161"/>
    <mergeCell ref="B103:B105"/>
    <mergeCell ref="A136:A142"/>
    <mergeCell ref="B126:B131"/>
    <mergeCell ref="C107:C116"/>
    <mergeCell ref="D143:D147"/>
    <mergeCell ref="C170:C171"/>
    <mergeCell ref="D170:D171"/>
    <mergeCell ref="C158:C161"/>
    <mergeCell ref="B158:B161"/>
    <mergeCell ref="A148:A153"/>
    <mergeCell ref="A170:A171"/>
    <mergeCell ref="B170:B171"/>
    <mergeCell ref="C172:C175"/>
    <mergeCell ref="A182:A186"/>
    <mergeCell ref="B182:B186"/>
    <mergeCell ref="A143:A147"/>
    <mergeCell ref="B143:B147"/>
    <mergeCell ref="C143:C147"/>
    <mergeCell ref="D133:D135"/>
    <mergeCell ref="D158:D161"/>
    <mergeCell ref="A177:A179"/>
    <mergeCell ref="A172:A175"/>
    <mergeCell ref="C182:C186"/>
    <mergeCell ref="C148:C153"/>
    <mergeCell ref="D148:D153"/>
    <mergeCell ref="D182:D186"/>
    <mergeCell ref="B177:B179"/>
    <mergeCell ref="B172:B175"/>
    <mergeCell ref="D36:D69"/>
    <mergeCell ref="B148:B153"/>
    <mergeCell ref="B192:E192"/>
    <mergeCell ref="C162:C169"/>
    <mergeCell ref="D162:D169"/>
    <mergeCell ref="C126:C131"/>
    <mergeCell ref="D126:D131"/>
    <mergeCell ref="D117:D119"/>
    <mergeCell ref="C117:C119"/>
    <mergeCell ref="C133:C135"/>
    <mergeCell ref="A13:A20"/>
    <mergeCell ref="B13:B20"/>
    <mergeCell ref="C177:C179"/>
    <mergeCell ref="D177:D179"/>
    <mergeCell ref="B162:B169"/>
    <mergeCell ref="D172:D175"/>
    <mergeCell ref="C13:C20"/>
    <mergeCell ref="D13:D20"/>
    <mergeCell ref="B36:B69"/>
    <mergeCell ref="C36:C69"/>
    <mergeCell ref="A126:A131"/>
    <mergeCell ref="A155:A157"/>
    <mergeCell ref="B155:B157"/>
    <mergeCell ref="C155:C157"/>
    <mergeCell ref="A8:I8"/>
    <mergeCell ref="A25:A35"/>
    <mergeCell ref="B25:B35"/>
    <mergeCell ref="C25:C35"/>
    <mergeCell ref="D25:D35"/>
    <mergeCell ref="A36:A69"/>
    <mergeCell ref="D155:D157"/>
    <mergeCell ref="A117:A119"/>
    <mergeCell ref="B117:B119"/>
    <mergeCell ref="A103:A105"/>
    <mergeCell ref="A162:A169"/>
    <mergeCell ref="B83:B101"/>
    <mergeCell ref="D136:D142"/>
    <mergeCell ref="C83:C101"/>
    <mergeCell ref="B107:B116"/>
    <mergeCell ref="A107:A116"/>
  </mergeCells>
  <printOptions/>
  <pageMargins left="0.6692913385826772" right="0.2362204724409449" top="0.2362204724409449" bottom="0.1968503937007874" header="0.1968503937007874" footer="0.1968503937007874"/>
  <pageSetup fitToHeight="6" fitToWidth="1" horizontalDpi="600" verticalDpi="600" orientation="landscape" paperSize="9" scale="33" r:id="rId1"/>
  <rowBreaks count="1" manualBreakCount="1">
    <brk id="10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3"/>
  <sheetViews>
    <sheetView view="pageBreakPreview" zoomScale="60" zoomScalePageLayoutView="0" workbookViewId="0" topLeftCell="A61">
      <selection activeCell="I69" sqref="I68:I69"/>
    </sheetView>
  </sheetViews>
  <sheetFormatPr defaultColWidth="9.00390625" defaultRowHeight="12.75"/>
  <cols>
    <col min="1" max="1" width="12.75390625" style="2" customWidth="1"/>
    <col min="2" max="2" width="21.125" style="2" customWidth="1"/>
    <col min="3" max="3" width="25.25390625" style="2" customWidth="1"/>
    <col min="4" max="4" width="86.125" style="2" hidden="1" customWidth="1"/>
    <col min="5" max="5" width="96.625" style="2" customWidth="1"/>
    <col min="6" max="6" width="23.00390625" style="2" customWidth="1"/>
    <col min="7" max="7" width="19.00390625" style="2" customWidth="1"/>
    <col min="8" max="8" width="19.25390625" style="2" customWidth="1"/>
    <col min="9" max="9" width="15.25390625" style="2" customWidth="1"/>
    <col min="10" max="10" width="14.253906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6"/>
      <c r="F2" s="152"/>
      <c r="G2" s="152"/>
      <c r="H2" s="152" t="s">
        <v>641</v>
      </c>
      <c r="I2" s="6"/>
      <c r="J2" s="6"/>
    </row>
    <row r="3" spans="1:10" ht="18.75">
      <c r="A3" s="6"/>
      <c r="B3" s="6"/>
      <c r="C3" s="6"/>
      <c r="D3" s="6"/>
      <c r="E3" s="6"/>
      <c r="F3" s="152"/>
      <c r="G3" s="152"/>
      <c r="H3" s="152" t="s">
        <v>8</v>
      </c>
      <c r="I3" s="6"/>
      <c r="J3" s="6"/>
    </row>
    <row r="4" spans="1:10" ht="18.75">
      <c r="A4" s="6"/>
      <c r="B4" s="6"/>
      <c r="C4" s="6"/>
      <c r="D4" s="6"/>
      <c r="E4" s="6"/>
      <c r="F4" s="152"/>
      <c r="G4" s="152"/>
      <c r="H4" s="152" t="s">
        <v>319</v>
      </c>
      <c r="I4" s="6"/>
      <c r="J4" s="6"/>
    </row>
    <row r="5" spans="1:10" ht="18.75">
      <c r="A5" s="6"/>
      <c r="B5" s="6"/>
      <c r="C5" s="6"/>
      <c r="D5" s="6"/>
      <c r="E5" s="6"/>
      <c r="F5" s="152"/>
      <c r="G5" s="152"/>
      <c r="H5" s="152" t="s">
        <v>630</v>
      </c>
      <c r="I5" s="6"/>
      <c r="J5" s="6"/>
    </row>
    <row r="6" spans="1:10" ht="18.75">
      <c r="A6" s="6"/>
      <c r="B6" s="6"/>
      <c r="C6" s="6"/>
      <c r="D6" s="6"/>
      <c r="E6" s="6"/>
      <c r="F6" s="152"/>
      <c r="G6" s="6"/>
      <c r="H6" s="6"/>
      <c r="I6" s="6"/>
      <c r="J6" s="6"/>
    </row>
    <row r="7" spans="1:10" ht="14.25" customHeight="1">
      <c r="A7" s="6"/>
      <c r="B7" s="154"/>
      <c r="C7" s="154"/>
      <c r="D7" s="154"/>
      <c r="E7" s="154"/>
      <c r="F7" s="154"/>
      <c r="G7" s="154"/>
      <c r="H7" s="6"/>
      <c r="I7" s="6"/>
      <c r="J7" s="6"/>
    </row>
    <row r="8" spans="1:10" ht="17.25" customHeight="1">
      <c r="A8" s="6"/>
      <c r="B8" s="278" t="s">
        <v>642</v>
      </c>
      <c r="C8" s="236"/>
      <c r="D8" s="236"/>
      <c r="E8" s="236"/>
      <c r="F8" s="236"/>
      <c r="G8" s="236"/>
      <c r="H8" s="6"/>
      <c r="I8" s="6"/>
      <c r="J8" s="6"/>
    </row>
    <row r="9" spans="1:10" ht="17.25" customHeight="1">
      <c r="A9" s="6"/>
      <c r="B9" s="155"/>
      <c r="C9" s="14"/>
      <c r="D9" s="14"/>
      <c r="E9" s="14"/>
      <c r="F9" s="14"/>
      <c r="G9" s="14"/>
      <c r="H9" s="6"/>
      <c r="I9" s="6"/>
      <c r="J9" s="6"/>
    </row>
    <row r="10" spans="1:10" ht="162" customHeight="1">
      <c r="A10" s="273" t="s">
        <v>335</v>
      </c>
      <c r="B10" s="273" t="s">
        <v>336</v>
      </c>
      <c r="C10" s="273" t="s">
        <v>337</v>
      </c>
      <c r="D10" s="273" t="s">
        <v>338</v>
      </c>
      <c r="E10" s="273" t="s">
        <v>643</v>
      </c>
      <c r="F10" s="273" t="s">
        <v>644</v>
      </c>
      <c r="G10" s="273" t="s">
        <v>347</v>
      </c>
      <c r="H10" s="273" t="s">
        <v>5</v>
      </c>
      <c r="I10" s="275" t="s">
        <v>6</v>
      </c>
      <c r="J10" s="276"/>
    </row>
    <row r="11" spans="1:10" ht="67.5" customHeight="1">
      <c r="A11" s="274"/>
      <c r="B11" s="274"/>
      <c r="C11" s="274"/>
      <c r="D11" s="274"/>
      <c r="E11" s="274"/>
      <c r="F11" s="274"/>
      <c r="G11" s="274"/>
      <c r="H11" s="274"/>
      <c r="I11" s="156" t="s">
        <v>645</v>
      </c>
      <c r="J11" s="156" t="s">
        <v>646</v>
      </c>
    </row>
    <row r="12" spans="1:10" s="1" customFormat="1" ht="18.75">
      <c r="A12" s="156">
        <v>1</v>
      </c>
      <c r="B12" s="156">
        <v>2</v>
      </c>
      <c r="C12" s="156">
        <v>3</v>
      </c>
      <c r="D12" s="156">
        <v>4</v>
      </c>
      <c r="E12" s="156">
        <v>5</v>
      </c>
      <c r="F12" s="156">
        <v>6</v>
      </c>
      <c r="G12" s="156">
        <v>7</v>
      </c>
      <c r="H12" s="156">
        <v>8</v>
      </c>
      <c r="I12" s="156">
        <v>9</v>
      </c>
      <c r="J12" s="156">
        <v>10</v>
      </c>
    </row>
    <row r="13" spans="1:10" s="1" customFormat="1" ht="18.75">
      <c r="A13" s="31"/>
      <c r="B13" s="31"/>
      <c r="C13" s="31"/>
      <c r="D13" s="31" t="s">
        <v>647</v>
      </c>
      <c r="E13" s="31"/>
      <c r="F13" s="31"/>
      <c r="G13" s="157">
        <f>G14+G16</f>
        <v>129500</v>
      </c>
      <c r="H13" s="157">
        <f>H14+H16</f>
        <v>80000</v>
      </c>
      <c r="I13" s="157">
        <f>I14+I16</f>
        <v>49500</v>
      </c>
      <c r="J13" s="157">
        <f>J14+J16</f>
        <v>49500</v>
      </c>
    </row>
    <row r="14" spans="1:10" s="1" customFormat="1" ht="47.25">
      <c r="A14" s="43" t="s">
        <v>158</v>
      </c>
      <c r="B14" s="43" t="s">
        <v>77</v>
      </c>
      <c r="C14" s="44" t="s">
        <v>58</v>
      </c>
      <c r="D14" s="44" t="s">
        <v>78</v>
      </c>
      <c r="E14" s="158" t="s">
        <v>648</v>
      </c>
      <c r="F14" s="158" t="s">
        <v>649</v>
      </c>
      <c r="G14" s="159">
        <f>H14+I14</f>
        <v>80000</v>
      </c>
      <c r="H14" s="158">
        <v>80000</v>
      </c>
      <c r="I14" s="159"/>
      <c r="J14" s="159"/>
    </row>
    <row r="15" spans="1:10" s="1" customFormat="1" ht="47.25">
      <c r="A15" s="43" t="s">
        <v>158</v>
      </c>
      <c r="B15" s="43" t="s">
        <v>77</v>
      </c>
      <c r="C15" s="44" t="s">
        <v>58</v>
      </c>
      <c r="D15" s="44" t="s">
        <v>78</v>
      </c>
      <c r="E15" s="160" t="s">
        <v>650</v>
      </c>
      <c r="F15" s="159" t="s">
        <v>651</v>
      </c>
      <c r="G15" s="159">
        <v>200000</v>
      </c>
      <c r="H15" s="158"/>
      <c r="I15" s="159">
        <v>200000</v>
      </c>
      <c r="J15" s="159">
        <f>I15</f>
        <v>200000</v>
      </c>
    </row>
    <row r="16" spans="1:10" ht="18.75">
      <c r="A16" s="43" t="s">
        <v>159</v>
      </c>
      <c r="B16" s="43" t="s">
        <v>79</v>
      </c>
      <c r="C16" s="44" t="s">
        <v>59</v>
      </c>
      <c r="D16" s="44" t="s">
        <v>80</v>
      </c>
      <c r="E16" s="158" t="s">
        <v>652</v>
      </c>
      <c r="F16" s="159" t="s">
        <v>651</v>
      </c>
      <c r="G16" s="159">
        <f aca="true" t="shared" si="0" ref="G16:G77">H16+I16</f>
        <v>49500</v>
      </c>
      <c r="H16" s="159"/>
      <c r="I16" s="159">
        <v>49500</v>
      </c>
      <c r="J16" s="159">
        <f>I16</f>
        <v>49500</v>
      </c>
    </row>
    <row r="17" spans="1:10" s="1" customFormat="1" ht="18.75">
      <c r="A17" s="161"/>
      <c r="B17" s="162"/>
      <c r="C17" s="162"/>
      <c r="D17" s="163" t="s">
        <v>653</v>
      </c>
      <c r="E17" s="164"/>
      <c r="F17" s="165"/>
      <c r="G17" s="165">
        <f>H17+I17</f>
        <v>13747172</v>
      </c>
      <c r="H17" s="165">
        <f>SUM(H18:H28)</f>
        <v>6042997</v>
      </c>
      <c r="I17" s="165">
        <f>SUM(I18:I28)</f>
        <v>7704175</v>
      </c>
      <c r="J17" s="165">
        <f>SUM(J18:J28)</f>
        <v>7704175</v>
      </c>
    </row>
    <row r="18" spans="1:10" ht="18.75">
      <c r="A18" s="43" t="s">
        <v>163</v>
      </c>
      <c r="B18" s="43" t="s">
        <v>29</v>
      </c>
      <c r="C18" s="44" t="s">
        <v>60</v>
      </c>
      <c r="D18" s="44" t="s">
        <v>83</v>
      </c>
      <c r="E18" s="160" t="s">
        <v>654</v>
      </c>
      <c r="F18" s="159" t="s">
        <v>651</v>
      </c>
      <c r="G18" s="159">
        <f t="shared" si="0"/>
        <v>2305886</v>
      </c>
      <c r="H18" s="159">
        <v>1973033</v>
      </c>
      <c r="I18" s="159">
        <f>731245-I19</f>
        <v>332853</v>
      </c>
      <c r="J18" s="159">
        <f aca="true" t="shared" si="1" ref="J18:J82">I18</f>
        <v>332853</v>
      </c>
    </row>
    <row r="19" spans="1:10" ht="18.75">
      <c r="A19" s="43" t="s">
        <v>163</v>
      </c>
      <c r="B19" s="43" t="s">
        <v>29</v>
      </c>
      <c r="C19" s="44" t="s">
        <v>60</v>
      </c>
      <c r="D19" s="44" t="s">
        <v>83</v>
      </c>
      <c r="E19" s="160" t="s">
        <v>655</v>
      </c>
      <c r="F19" s="159" t="s">
        <v>651</v>
      </c>
      <c r="G19" s="159">
        <f t="shared" si="0"/>
        <v>398392</v>
      </c>
      <c r="H19" s="159"/>
      <c r="I19" s="159">
        <f>212144+186248</f>
        <v>398392</v>
      </c>
      <c r="J19" s="159">
        <f t="shared" si="1"/>
        <v>398392</v>
      </c>
    </row>
    <row r="20" spans="1:10" ht="47.25">
      <c r="A20" s="43" t="s">
        <v>164</v>
      </c>
      <c r="B20" s="43" t="s">
        <v>30</v>
      </c>
      <c r="C20" s="44" t="s">
        <v>61</v>
      </c>
      <c r="D20" s="44" t="s">
        <v>165</v>
      </c>
      <c r="E20" s="160" t="s">
        <v>650</v>
      </c>
      <c r="F20" s="159" t="s">
        <v>651</v>
      </c>
      <c r="G20" s="159">
        <f t="shared" si="0"/>
        <v>656500</v>
      </c>
      <c r="H20" s="159"/>
      <c r="I20" s="159">
        <f>400000+156000+156000-55500</f>
        <v>656500</v>
      </c>
      <c r="J20" s="159">
        <f t="shared" si="1"/>
        <v>656500</v>
      </c>
    </row>
    <row r="21" spans="1:10" ht="47.25">
      <c r="A21" s="43" t="s">
        <v>164</v>
      </c>
      <c r="B21" s="43" t="s">
        <v>30</v>
      </c>
      <c r="C21" s="44" t="s">
        <v>61</v>
      </c>
      <c r="D21" s="44" t="s">
        <v>165</v>
      </c>
      <c r="E21" s="160" t="s">
        <v>654</v>
      </c>
      <c r="F21" s="159" t="s">
        <v>651</v>
      </c>
      <c r="G21" s="159">
        <f t="shared" si="0"/>
        <v>8235245</v>
      </c>
      <c r="H21" s="159">
        <v>3941910</v>
      </c>
      <c r="I21" s="159">
        <f>5036205-I20-I23</f>
        <v>4293335</v>
      </c>
      <c r="J21" s="159">
        <f t="shared" si="1"/>
        <v>4293335</v>
      </c>
    </row>
    <row r="22" spans="1:10" ht="47.25">
      <c r="A22" s="43" t="s">
        <v>164</v>
      </c>
      <c r="B22" s="43" t="s">
        <v>30</v>
      </c>
      <c r="C22" s="44" t="s">
        <v>61</v>
      </c>
      <c r="D22" s="44" t="s">
        <v>165</v>
      </c>
      <c r="E22" s="160" t="s">
        <v>656</v>
      </c>
      <c r="F22" s="159" t="s">
        <v>657</v>
      </c>
      <c r="G22" s="159">
        <f t="shared" si="0"/>
        <v>975100</v>
      </c>
      <c r="H22" s="159"/>
      <c r="I22" s="159">
        <v>975100</v>
      </c>
      <c r="J22" s="159">
        <f>I22</f>
        <v>975100</v>
      </c>
    </row>
    <row r="23" spans="1:10" ht="47.25">
      <c r="A23" s="43" t="s">
        <v>164</v>
      </c>
      <c r="B23" s="43" t="s">
        <v>30</v>
      </c>
      <c r="C23" s="44" t="s">
        <v>61</v>
      </c>
      <c r="D23" s="44" t="s">
        <v>165</v>
      </c>
      <c r="E23" s="160" t="s">
        <v>658</v>
      </c>
      <c r="F23" s="159" t="s">
        <v>659</v>
      </c>
      <c r="G23" s="159">
        <f t="shared" si="0"/>
        <v>86370</v>
      </c>
      <c r="H23" s="159"/>
      <c r="I23" s="159">
        <v>86370</v>
      </c>
      <c r="J23" s="159">
        <f t="shared" si="1"/>
        <v>86370</v>
      </c>
    </row>
    <row r="24" spans="1:10" ht="47.25">
      <c r="A24" s="43" t="s">
        <v>164</v>
      </c>
      <c r="B24" s="43" t="s">
        <v>30</v>
      </c>
      <c r="C24" s="44" t="s">
        <v>61</v>
      </c>
      <c r="D24" s="44" t="s">
        <v>165</v>
      </c>
      <c r="E24" s="160" t="s">
        <v>660</v>
      </c>
      <c r="F24" s="159" t="s">
        <v>661</v>
      </c>
      <c r="G24" s="159">
        <f t="shared" si="0"/>
        <v>29000</v>
      </c>
      <c r="H24" s="159">
        <v>29000</v>
      </c>
      <c r="I24" s="159"/>
      <c r="J24" s="159"/>
    </row>
    <row r="25" spans="1:10" ht="18.75">
      <c r="A25" s="43" t="s">
        <v>167</v>
      </c>
      <c r="B25" s="43" t="s">
        <v>85</v>
      </c>
      <c r="C25" s="44" t="s">
        <v>63</v>
      </c>
      <c r="D25" s="44" t="s">
        <v>86</v>
      </c>
      <c r="E25" s="160" t="s">
        <v>654</v>
      </c>
      <c r="F25" s="159" t="s">
        <v>651</v>
      </c>
      <c r="G25" s="159">
        <f t="shared" si="0"/>
        <v>39324</v>
      </c>
      <c r="H25" s="159">
        <v>39324</v>
      </c>
      <c r="I25" s="159"/>
      <c r="J25" s="159">
        <f t="shared" si="1"/>
        <v>0</v>
      </c>
    </row>
    <row r="26" spans="1:10" ht="18.75">
      <c r="A26" s="43" t="s">
        <v>168</v>
      </c>
      <c r="B26" s="43" t="s">
        <v>38</v>
      </c>
      <c r="C26" s="44" t="s">
        <v>26</v>
      </c>
      <c r="D26" s="44" t="s">
        <v>87</v>
      </c>
      <c r="E26" s="160" t="s">
        <v>658</v>
      </c>
      <c r="F26" s="159" t="s">
        <v>659</v>
      </c>
      <c r="G26" s="159">
        <f t="shared" si="0"/>
        <v>244270</v>
      </c>
      <c r="H26" s="159"/>
      <c r="I26" s="159">
        <v>244270</v>
      </c>
      <c r="J26" s="159">
        <f t="shared" si="1"/>
        <v>244270</v>
      </c>
    </row>
    <row r="27" spans="1:10" ht="18.75">
      <c r="A27" s="43" t="s">
        <v>172</v>
      </c>
      <c r="B27" s="43" t="s">
        <v>173</v>
      </c>
      <c r="C27" s="44" t="s">
        <v>26</v>
      </c>
      <c r="D27" s="44" t="s">
        <v>174</v>
      </c>
      <c r="E27" s="160" t="s">
        <v>654</v>
      </c>
      <c r="F27" s="159" t="s">
        <v>651</v>
      </c>
      <c r="G27" s="159">
        <f t="shared" si="0"/>
        <v>59730</v>
      </c>
      <c r="H27" s="159">
        <v>59730</v>
      </c>
      <c r="I27" s="159"/>
      <c r="J27" s="159">
        <f t="shared" si="1"/>
        <v>0</v>
      </c>
    </row>
    <row r="28" spans="1:10" ht="18.75">
      <c r="A28" s="43" t="s">
        <v>472</v>
      </c>
      <c r="B28" s="43" t="s">
        <v>473</v>
      </c>
      <c r="C28" s="44" t="s">
        <v>59</v>
      </c>
      <c r="D28" s="44" t="s">
        <v>474</v>
      </c>
      <c r="E28" s="160" t="s">
        <v>656</v>
      </c>
      <c r="F28" s="159" t="s">
        <v>657</v>
      </c>
      <c r="G28" s="159">
        <f t="shared" si="0"/>
        <v>717355</v>
      </c>
      <c r="H28" s="159"/>
      <c r="I28" s="159">
        <v>717355</v>
      </c>
      <c r="J28" s="159">
        <f t="shared" si="1"/>
        <v>717355</v>
      </c>
    </row>
    <row r="29" spans="1:10" ht="18.75">
      <c r="A29" s="7"/>
      <c r="B29" s="162"/>
      <c r="C29" s="162"/>
      <c r="D29" s="163" t="s">
        <v>662</v>
      </c>
      <c r="E29" s="164"/>
      <c r="F29" s="163"/>
      <c r="G29" s="165">
        <f>H29+I29</f>
        <v>19650698</v>
      </c>
      <c r="H29" s="163">
        <f>SUM(H30:H38)</f>
        <v>8883222</v>
      </c>
      <c r="I29" s="163">
        <f>SUM(I30:I38)</f>
        <v>10767476</v>
      </c>
      <c r="J29" s="159">
        <f t="shared" si="1"/>
        <v>10767476</v>
      </c>
    </row>
    <row r="30" spans="1:10" ht="18.75">
      <c r="A30" s="43" t="s">
        <v>178</v>
      </c>
      <c r="B30" s="43" t="s">
        <v>85</v>
      </c>
      <c r="C30" s="44" t="s">
        <v>63</v>
      </c>
      <c r="D30" s="44" t="s">
        <v>86</v>
      </c>
      <c r="E30" s="160" t="s">
        <v>663</v>
      </c>
      <c r="F30" s="159" t="s">
        <v>651</v>
      </c>
      <c r="G30" s="159">
        <f t="shared" si="0"/>
        <v>114660</v>
      </c>
      <c r="H30" s="166">
        <v>114660</v>
      </c>
      <c r="I30" s="166"/>
      <c r="J30" s="159">
        <f t="shared" si="1"/>
        <v>0</v>
      </c>
    </row>
    <row r="31" spans="1:10" ht="18.75">
      <c r="A31" s="43" t="s">
        <v>179</v>
      </c>
      <c r="B31" s="43" t="s">
        <v>39</v>
      </c>
      <c r="C31" s="44" t="s">
        <v>65</v>
      </c>
      <c r="D31" s="44" t="s">
        <v>88</v>
      </c>
      <c r="E31" s="160" t="s">
        <v>663</v>
      </c>
      <c r="F31" s="159" t="s">
        <v>651</v>
      </c>
      <c r="G31" s="159">
        <f t="shared" si="0"/>
        <v>13435727</v>
      </c>
      <c r="H31" s="160">
        <v>2868251</v>
      </c>
      <c r="I31" s="166">
        <v>10567476</v>
      </c>
      <c r="J31" s="159">
        <f t="shared" si="1"/>
        <v>10567476</v>
      </c>
    </row>
    <row r="32" spans="1:10" ht="31.5">
      <c r="A32" s="43" t="s">
        <v>180</v>
      </c>
      <c r="B32" s="43" t="s">
        <v>89</v>
      </c>
      <c r="C32" s="44" t="s">
        <v>181</v>
      </c>
      <c r="D32" s="44" t="s">
        <v>90</v>
      </c>
      <c r="E32" s="160" t="s">
        <v>650</v>
      </c>
      <c r="F32" s="159" t="s">
        <v>651</v>
      </c>
      <c r="G32" s="159">
        <f>H32+I32</f>
        <v>200000</v>
      </c>
      <c r="H32" s="159"/>
      <c r="I32" s="159">
        <v>200000</v>
      </c>
      <c r="J32" s="159">
        <f>I32</f>
        <v>200000</v>
      </c>
    </row>
    <row r="33" spans="1:10" ht="18.75">
      <c r="A33" s="43" t="s">
        <v>182</v>
      </c>
      <c r="B33" s="43" t="s">
        <v>91</v>
      </c>
      <c r="C33" s="44" t="s">
        <v>66</v>
      </c>
      <c r="D33" s="44" t="s">
        <v>11</v>
      </c>
      <c r="E33" s="160" t="s">
        <v>663</v>
      </c>
      <c r="F33" s="159" t="s">
        <v>651</v>
      </c>
      <c r="G33" s="159">
        <f t="shared" si="0"/>
        <v>40000</v>
      </c>
      <c r="H33" s="166">
        <v>40000</v>
      </c>
      <c r="I33" s="166"/>
      <c r="J33" s="159">
        <f t="shared" si="1"/>
        <v>0</v>
      </c>
    </row>
    <row r="34" spans="1:10" ht="18.75">
      <c r="A34" s="43" t="s">
        <v>183</v>
      </c>
      <c r="B34" s="43" t="s">
        <v>92</v>
      </c>
      <c r="C34" s="44" t="s">
        <v>66</v>
      </c>
      <c r="D34" s="44" t="s">
        <v>12</v>
      </c>
      <c r="E34" s="160" t="s">
        <v>663</v>
      </c>
      <c r="F34" s="159" t="s">
        <v>651</v>
      </c>
      <c r="G34" s="159">
        <f t="shared" si="0"/>
        <v>362327</v>
      </c>
      <c r="H34" s="166">
        <v>362327</v>
      </c>
      <c r="I34" s="166"/>
      <c r="J34" s="159">
        <f t="shared" si="1"/>
        <v>0</v>
      </c>
    </row>
    <row r="35" spans="1:10" ht="18.75">
      <c r="A35" s="43" t="s">
        <v>184</v>
      </c>
      <c r="B35" s="43" t="s">
        <v>93</v>
      </c>
      <c r="C35" s="44" t="s">
        <v>66</v>
      </c>
      <c r="D35" s="44" t="s">
        <v>94</v>
      </c>
      <c r="E35" s="160" t="s">
        <v>663</v>
      </c>
      <c r="F35" s="159" t="s">
        <v>651</v>
      </c>
      <c r="G35" s="159">
        <f t="shared" si="0"/>
        <v>188661</v>
      </c>
      <c r="H35" s="166">
        <v>188661</v>
      </c>
      <c r="I35" s="166"/>
      <c r="J35" s="159">
        <f t="shared" si="1"/>
        <v>0</v>
      </c>
    </row>
    <row r="36" spans="1:10" ht="18.75">
      <c r="A36" s="43" t="s">
        <v>185</v>
      </c>
      <c r="B36" s="43" t="s">
        <v>95</v>
      </c>
      <c r="C36" s="44" t="s">
        <v>66</v>
      </c>
      <c r="D36" s="44" t="s">
        <v>96</v>
      </c>
      <c r="E36" s="160" t="s">
        <v>663</v>
      </c>
      <c r="F36" s="159" t="s">
        <v>651</v>
      </c>
      <c r="G36" s="159">
        <f t="shared" si="0"/>
        <v>2574387</v>
      </c>
      <c r="H36" s="166">
        <v>2574387</v>
      </c>
      <c r="I36" s="166"/>
      <c r="J36" s="159">
        <f t="shared" si="1"/>
        <v>0</v>
      </c>
    </row>
    <row r="37" spans="1:10" ht="18.75">
      <c r="A37" s="43" t="s">
        <v>192</v>
      </c>
      <c r="B37" s="43">
        <v>2152</v>
      </c>
      <c r="C37" s="44" t="s">
        <v>66</v>
      </c>
      <c r="D37" s="44" t="s">
        <v>194</v>
      </c>
      <c r="E37" s="160" t="s">
        <v>663</v>
      </c>
      <c r="F37" s="159" t="s">
        <v>651</v>
      </c>
      <c r="G37" s="159">
        <f t="shared" si="0"/>
        <v>2710936</v>
      </c>
      <c r="H37" s="166">
        <v>2710936</v>
      </c>
      <c r="I37" s="166"/>
      <c r="J37" s="159">
        <f t="shared" si="1"/>
        <v>0</v>
      </c>
    </row>
    <row r="38" spans="1:10" ht="18.75">
      <c r="A38" s="43" t="s">
        <v>198</v>
      </c>
      <c r="B38" s="43" t="s">
        <v>199</v>
      </c>
      <c r="C38" s="44" t="s">
        <v>118</v>
      </c>
      <c r="D38" s="44" t="s">
        <v>119</v>
      </c>
      <c r="E38" s="160" t="s">
        <v>663</v>
      </c>
      <c r="F38" s="159" t="s">
        <v>651</v>
      </c>
      <c r="G38" s="159">
        <f t="shared" si="0"/>
        <v>24000</v>
      </c>
      <c r="H38" s="166">
        <v>24000</v>
      </c>
      <c r="I38" s="166"/>
      <c r="J38" s="159">
        <f t="shared" si="1"/>
        <v>0</v>
      </c>
    </row>
    <row r="39" spans="1:10" s="1" customFormat="1" ht="18.75">
      <c r="A39" s="161"/>
      <c r="B39" s="162"/>
      <c r="C39" s="162"/>
      <c r="D39" s="164" t="s">
        <v>664</v>
      </c>
      <c r="E39" s="167"/>
      <c r="F39" s="165"/>
      <c r="G39" s="165">
        <f>SUM(G40:G51)</f>
        <v>18187015</v>
      </c>
      <c r="H39" s="165">
        <f>SUM(H40:H51)</f>
        <v>12217031</v>
      </c>
      <c r="I39" s="165">
        <f>SUM(I40:I51)</f>
        <v>5969984</v>
      </c>
      <c r="J39" s="165">
        <f>SUM(J40:J51)</f>
        <v>5969984</v>
      </c>
    </row>
    <row r="40" spans="1:10" s="1" customFormat="1" ht="31.5">
      <c r="A40" s="43" t="s">
        <v>202</v>
      </c>
      <c r="B40" s="43" t="s">
        <v>81</v>
      </c>
      <c r="C40" s="44" t="s">
        <v>58</v>
      </c>
      <c r="D40" s="44" t="s">
        <v>82</v>
      </c>
      <c r="E40" s="158" t="s">
        <v>665</v>
      </c>
      <c r="F40" s="159" t="s">
        <v>666</v>
      </c>
      <c r="G40" s="159">
        <f t="shared" si="0"/>
        <v>5694139</v>
      </c>
      <c r="H40" s="159"/>
      <c r="I40" s="159">
        <v>5694139</v>
      </c>
      <c r="J40" s="159">
        <f t="shared" si="1"/>
        <v>5694139</v>
      </c>
    </row>
    <row r="41" spans="1:10" ht="18.75">
      <c r="A41" s="43" t="s">
        <v>207</v>
      </c>
      <c r="B41" s="43" t="s">
        <v>43</v>
      </c>
      <c r="C41" s="44" t="s">
        <v>67</v>
      </c>
      <c r="D41" s="44" t="s">
        <v>102</v>
      </c>
      <c r="E41" s="158" t="s">
        <v>667</v>
      </c>
      <c r="F41" s="159" t="s">
        <v>651</v>
      </c>
      <c r="G41" s="159">
        <f t="shared" si="0"/>
        <v>32730</v>
      </c>
      <c r="H41" s="159">
        <v>32730</v>
      </c>
      <c r="I41" s="159"/>
      <c r="J41" s="159">
        <f t="shared" si="1"/>
        <v>0</v>
      </c>
    </row>
    <row r="42" spans="1:10" ht="18.75">
      <c r="A42" s="43" t="s">
        <v>208</v>
      </c>
      <c r="B42" s="43" t="s">
        <v>103</v>
      </c>
      <c r="C42" s="44" t="s">
        <v>68</v>
      </c>
      <c r="D42" s="44" t="s">
        <v>104</v>
      </c>
      <c r="E42" s="158" t="s">
        <v>667</v>
      </c>
      <c r="F42" s="159" t="s">
        <v>651</v>
      </c>
      <c r="G42" s="159">
        <f t="shared" si="0"/>
        <v>57000</v>
      </c>
      <c r="H42" s="159">
        <v>57000</v>
      </c>
      <c r="I42" s="159"/>
      <c r="J42" s="159">
        <f t="shared" si="1"/>
        <v>0</v>
      </c>
    </row>
    <row r="43" spans="1:10" ht="31.5">
      <c r="A43" s="43" t="s">
        <v>209</v>
      </c>
      <c r="B43" s="43" t="s">
        <v>44</v>
      </c>
      <c r="C43" s="44" t="s">
        <v>68</v>
      </c>
      <c r="D43" s="44" t="s">
        <v>34</v>
      </c>
      <c r="E43" s="158" t="s">
        <v>667</v>
      </c>
      <c r="F43" s="159" t="s">
        <v>651</v>
      </c>
      <c r="G43" s="159">
        <f t="shared" si="0"/>
        <v>1000000</v>
      </c>
      <c r="H43" s="159">
        <v>1000000</v>
      </c>
      <c r="I43" s="159"/>
      <c r="J43" s="159">
        <f t="shared" si="1"/>
        <v>0</v>
      </c>
    </row>
    <row r="44" spans="1:10" ht="31.5">
      <c r="A44" s="43" t="s">
        <v>211</v>
      </c>
      <c r="B44" s="43" t="s">
        <v>106</v>
      </c>
      <c r="C44" s="44" t="s">
        <v>68</v>
      </c>
      <c r="D44" s="44" t="s">
        <v>35</v>
      </c>
      <c r="E44" s="158" t="s">
        <v>667</v>
      </c>
      <c r="F44" s="159" t="s">
        <v>651</v>
      </c>
      <c r="G44" s="159">
        <f t="shared" si="0"/>
        <v>5808400</v>
      </c>
      <c r="H44" s="159">
        <v>5808400</v>
      </c>
      <c r="I44" s="159"/>
      <c r="J44" s="159">
        <f t="shared" si="1"/>
        <v>0</v>
      </c>
    </row>
    <row r="45" spans="1:10" ht="31.5">
      <c r="A45" s="43">
        <v>813090</v>
      </c>
      <c r="B45" s="43">
        <v>3090</v>
      </c>
      <c r="C45" s="188">
        <v>1030</v>
      </c>
      <c r="D45" s="44" t="s">
        <v>351</v>
      </c>
      <c r="E45" s="158" t="s">
        <v>668</v>
      </c>
      <c r="F45" s="159" t="s">
        <v>669</v>
      </c>
      <c r="G45" s="159">
        <f t="shared" si="0"/>
        <v>38700</v>
      </c>
      <c r="H45" s="159">
        <v>38700</v>
      </c>
      <c r="I45" s="159"/>
      <c r="J45" s="159"/>
    </row>
    <row r="46" spans="1:10" ht="31.5">
      <c r="A46" s="43" t="s">
        <v>241</v>
      </c>
      <c r="B46" s="43" t="s">
        <v>115</v>
      </c>
      <c r="C46" s="44" t="s">
        <v>69</v>
      </c>
      <c r="D46" s="44" t="s">
        <v>116</v>
      </c>
      <c r="E46" s="158" t="s">
        <v>670</v>
      </c>
      <c r="F46" s="159" t="s">
        <v>651</v>
      </c>
      <c r="G46" s="159">
        <f t="shared" si="0"/>
        <v>517014</v>
      </c>
      <c r="H46" s="159">
        <v>517014</v>
      </c>
      <c r="I46" s="159"/>
      <c r="J46" s="159"/>
    </row>
    <row r="47" spans="1:10" s="170" customFormat="1" ht="18.75">
      <c r="A47" s="168" t="s">
        <v>242</v>
      </c>
      <c r="B47" s="168" t="s">
        <v>243</v>
      </c>
      <c r="C47" s="169" t="s">
        <v>69</v>
      </c>
      <c r="D47" s="169" t="s">
        <v>244</v>
      </c>
      <c r="E47" s="158" t="s">
        <v>670</v>
      </c>
      <c r="F47" s="159" t="s">
        <v>651</v>
      </c>
      <c r="G47" s="158">
        <f t="shared" si="0"/>
        <v>10000</v>
      </c>
      <c r="H47" s="158">
        <v>10000</v>
      </c>
      <c r="I47" s="158"/>
      <c r="J47" s="158">
        <f t="shared" si="1"/>
        <v>0</v>
      </c>
    </row>
    <row r="48" spans="1:10" ht="18.75">
      <c r="A48" s="43" t="s">
        <v>239</v>
      </c>
      <c r="B48" s="43" t="s">
        <v>71</v>
      </c>
      <c r="C48" s="44" t="s">
        <v>29</v>
      </c>
      <c r="D48" s="44" t="s">
        <v>240</v>
      </c>
      <c r="E48" s="158" t="s">
        <v>671</v>
      </c>
      <c r="F48" s="159" t="s">
        <v>672</v>
      </c>
      <c r="G48" s="159">
        <f t="shared" si="0"/>
        <v>2202439</v>
      </c>
      <c r="H48" s="159">
        <v>1941594</v>
      </c>
      <c r="I48" s="159">
        <v>260845</v>
      </c>
      <c r="J48" s="159">
        <f t="shared" si="1"/>
        <v>260845</v>
      </c>
    </row>
    <row r="49" spans="1:10" ht="47.25">
      <c r="A49" s="43" t="s">
        <v>478</v>
      </c>
      <c r="B49" s="43" t="s">
        <v>267</v>
      </c>
      <c r="C49" s="44" t="s">
        <v>69</v>
      </c>
      <c r="D49" s="44" t="s">
        <v>268</v>
      </c>
      <c r="E49" s="160" t="s">
        <v>673</v>
      </c>
      <c r="F49" s="159" t="s">
        <v>651</v>
      </c>
      <c r="G49" s="158">
        <f>H49+I49</f>
        <v>2784537</v>
      </c>
      <c r="H49" s="158">
        <v>2784537</v>
      </c>
      <c r="I49" s="167"/>
      <c r="J49" s="158">
        <f>I49</f>
        <v>0</v>
      </c>
    </row>
    <row r="50" spans="1:10" ht="63">
      <c r="A50" s="171" t="s">
        <v>255</v>
      </c>
      <c r="B50" s="43">
        <v>3242</v>
      </c>
      <c r="C50" s="44" t="s">
        <v>13</v>
      </c>
      <c r="D50" s="44"/>
      <c r="E50" s="160" t="s">
        <v>693</v>
      </c>
      <c r="F50" s="159" t="s">
        <v>694</v>
      </c>
      <c r="G50" s="158">
        <f>H50+I50</f>
        <v>38000</v>
      </c>
      <c r="H50" s="158">
        <v>23000</v>
      </c>
      <c r="I50" s="158">
        <v>15000</v>
      </c>
      <c r="J50" s="158">
        <f>I50</f>
        <v>15000</v>
      </c>
    </row>
    <row r="51" spans="1:10" ht="18.75">
      <c r="A51" s="171" t="s">
        <v>255</v>
      </c>
      <c r="B51" s="43">
        <v>3242</v>
      </c>
      <c r="C51" s="44" t="s">
        <v>13</v>
      </c>
      <c r="D51" s="44" t="s">
        <v>257</v>
      </c>
      <c r="E51" s="158" t="s">
        <v>674</v>
      </c>
      <c r="F51" s="159" t="s">
        <v>675</v>
      </c>
      <c r="G51" s="159">
        <f t="shared" si="0"/>
        <v>4056</v>
      </c>
      <c r="H51" s="159">
        <v>4056</v>
      </c>
      <c r="I51" s="159"/>
      <c r="J51" s="159">
        <f t="shared" si="1"/>
        <v>0</v>
      </c>
    </row>
    <row r="52" spans="1:10" s="173" customFormat="1" ht="18.75">
      <c r="A52" s="172"/>
      <c r="B52" s="162"/>
      <c r="C52" s="162"/>
      <c r="D52" s="163" t="s">
        <v>676</v>
      </c>
      <c r="E52" s="167"/>
      <c r="F52" s="165"/>
      <c r="G52" s="165">
        <f>H52+I52</f>
        <v>129000</v>
      </c>
      <c r="H52" s="165">
        <f>H54+H53</f>
        <v>129000</v>
      </c>
      <c r="I52" s="165">
        <f>I54</f>
        <v>0</v>
      </c>
      <c r="J52" s="165">
        <f t="shared" si="1"/>
        <v>0</v>
      </c>
    </row>
    <row r="53" spans="1:10" s="173" customFormat="1" ht="47.25">
      <c r="A53" s="43" t="s">
        <v>610</v>
      </c>
      <c r="B53" s="43" t="s">
        <v>611</v>
      </c>
      <c r="C53" s="44" t="s">
        <v>69</v>
      </c>
      <c r="D53" s="44" t="s">
        <v>612</v>
      </c>
      <c r="E53" s="160" t="s">
        <v>677</v>
      </c>
      <c r="F53" s="159" t="s">
        <v>651</v>
      </c>
      <c r="G53" s="158">
        <f>H53+I53</f>
        <v>100000</v>
      </c>
      <c r="H53" s="158">
        <v>100000</v>
      </c>
      <c r="I53" s="158"/>
      <c r="J53" s="158">
        <f>I53</f>
        <v>0</v>
      </c>
    </row>
    <row r="54" spans="1:10" s="170" customFormat="1" ht="18.75">
      <c r="A54" s="168" t="s">
        <v>261</v>
      </c>
      <c r="B54" s="168" t="s">
        <v>52</v>
      </c>
      <c r="C54" s="169" t="s">
        <v>69</v>
      </c>
      <c r="D54" s="169" t="s">
        <v>120</v>
      </c>
      <c r="E54" s="160" t="s">
        <v>677</v>
      </c>
      <c r="F54" s="159" t="s">
        <v>651</v>
      </c>
      <c r="G54" s="158">
        <f t="shared" si="0"/>
        <v>29000</v>
      </c>
      <c r="H54" s="158">
        <v>29000</v>
      </c>
      <c r="I54" s="158"/>
      <c r="J54" s="158">
        <f t="shared" si="1"/>
        <v>0</v>
      </c>
    </row>
    <row r="55" spans="1:10" s="1" customFormat="1" ht="31.5">
      <c r="A55" s="161"/>
      <c r="B55" s="162"/>
      <c r="C55" s="162"/>
      <c r="D55" s="163" t="s">
        <v>678</v>
      </c>
      <c r="E55" s="164"/>
      <c r="F55" s="165"/>
      <c r="G55" s="165">
        <f>SUM(G56:G64)</f>
        <v>11329030</v>
      </c>
      <c r="H55" s="165">
        <f>SUM(H56:H64)</f>
        <v>8920194</v>
      </c>
      <c r="I55" s="165">
        <f>SUM(I56:I64)</f>
        <v>2408836</v>
      </c>
      <c r="J55" s="165">
        <f>SUM(J56:J64)</f>
        <v>2408836</v>
      </c>
    </row>
    <row r="56" spans="1:10" s="174" customFormat="1" ht="31.5">
      <c r="A56" s="168" t="s">
        <v>265</v>
      </c>
      <c r="B56" s="168" t="s">
        <v>121</v>
      </c>
      <c r="C56" s="169" t="s">
        <v>62</v>
      </c>
      <c r="D56" s="169" t="s">
        <v>122</v>
      </c>
      <c r="E56" s="160" t="s">
        <v>679</v>
      </c>
      <c r="F56" s="159" t="s">
        <v>651</v>
      </c>
      <c r="G56" s="158">
        <f t="shared" si="0"/>
        <v>318000</v>
      </c>
      <c r="H56" s="167"/>
      <c r="I56" s="158">
        <v>318000</v>
      </c>
      <c r="J56" s="158">
        <f t="shared" si="1"/>
        <v>318000</v>
      </c>
    </row>
    <row r="57" spans="1:10" s="174" customFormat="1" ht="18.75">
      <c r="A57" s="168" t="s">
        <v>269</v>
      </c>
      <c r="B57" s="168" t="s">
        <v>37</v>
      </c>
      <c r="C57" s="169" t="s">
        <v>123</v>
      </c>
      <c r="D57" s="169" t="s">
        <v>124</v>
      </c>
      <c r="E57" s="160" t="s">
        <v>679</v>
      </c>
      <c r="F57" s="159" t="s">
        <v>651</v>
      </c>
      <c r="G57" s="158">
        <f t="shared" si="0"/>
        <v>20000</v>
      </c>
      <c r="H57" s="158"/>
      <c r="I57" s="158">
        <v>20000</v>
      </c>
      <c r="J57" s="158">
        <f t="shared" si="1"/>
        <v>20000</v>
      </c>
    </row>
    <row r="58" spans="1:10" s="170" customFormat="1" ht="18.75">
      <c r="A58" s="168" t="s">
        <v>275</v>
      </c>
      <c r="B58" s="168" t="s">
        <v>276</v>
      </c>
      <c r="C58" s="169" t="s">
        <v>73</v>
      </c>
      <c r="D58" s="169" t="s">
        <v>277</v>
      </c>
      <c r="E58" s="160" t="s">
        <v>679</v>
      </c>
      <c r="F58" s="159" t="s">
        <v>651</v>
      </c>
      <c r="G58" s="158">
        <f t="shared" si="0"/>
        <v>60000</v>
      </c>
      <c r="H58" s="158">
        <v>60000</v>
      </c>
      <c r="I58" s="158"/>
      <c r="J58" s="158">
        <f t="shared" si="1"/>
        <v>0</v>
      </c>
    </row>
    <row r="59" spans="1:10" s="170" customFormat="1" ht="18.75">
      <c r="A59" s="168" t="s">
        <v>272</v>
      </c>
      <c r="B59" s="168" t="s">
        <v>273</v>
      </c>
      <c r="C59" s="169" t="s">
        <v>73</v>
      </c>
      <c r="D59" s="169" t="s">
        <v>274</v>
      </c>
      <c r="E59" s="160" t="s">
        <v>679</v>
      </c>
      <c r="F59" s="159" t="s">
        <v>651</v>
      </c>
      <c r="G59" s="158">
        <f t="shared" si="0"/>
        <v>4931370</v>
      </c>
      <c r="H59" s="158">
        <v>3564370</v>
      </c>
      <c r="I59" s="158">
        <v>1367000</v>
      </c>
      <c r="J59" s="158">
        <f t="shared" si="1"/>
        <v>1367000</v>
      </c>
    </row>
    <row r="60" spans="1:10" s="170" customFormat="1" ht="18.75">
      <c r="A60" s="168" t="s">
        <v>278</v>
      </c>
      <c r="B60" s="168" t="s">
        <v>54</v>
      </c>
      <c r="C60" s="169" t="s">
        <v>64</v>
      </c>
      <c r="D60" s="169" t="s">
        <v>130</v>
      </c>
      <c r="E60" s="158" t="s">
        <v>680</v>
      </c>
      <c r="F60" s="159" t="s">
        <v>672</v>
      </c>
      <c r="G60" s="158">
        <f t="shared" si="0"/>
        <v>67628</v>
      </c>
      <c r="H60" s="160">
        <v>67628</v>
      </c>
      <c r="I60" s="160"/>
      <c r="J60" s="158">
        <f t="shared" si="1"/>
        <v>0</v>
      </c>
    </row>
    <row r="61" spans="1:10" s="170" customFormat="1" ht="31.5">
      <c r="A61" s="168" t="s">
        <v>279</v>
      </c>
      <c r="B61" s="168" t="s">
        <v>280</v>
      </c>
      <c r="C61" s="169" t="s">
        <v>64</v>
      </c>
      <c r="D61" s="169" t="s">
        <v>281</v>
      </c>
      <c r="E61" s="158" t="s">
        <v>680</v>
      </c>
      <c r="F61" s="159" t="s">
        <v>672</v>
      </c>
      <c r="G61" s="158">
        <f t="shared" si="0"/>
        <v>27446</v>
      </c>
      <c r="H61" s="160">
        <v>27446</v>
      </c>
      <c r="I61" s="160"/>
      <c r="J61" s="158">
        <f t="shared" si="1"/>
        <v>0</v>
      </c>
    </row>
    <row r="62" spans="1:10" s="170" customFormat="1" ht="31.5" customHeight="1">
      <c r="A62" s="168" t="s">
        <v>282</v>
      </c>
      <c r="B62" s="168" t="s">
        <v>131</v>
      </c>
      <c r="C62" s="169" t="s">
        <v>64</v>
      </c>
      <c r="D62" s="169" t="s">
        <v>132</v>
      </c>
      <c r="E62" s="158" t="s">
        <v>680</v>
      </c>
      <c r="F62" s="159" t="s">
        <v>672</v>
      </c>
      <c r="G62" s="158">
        <f t="shared" si="0"/>
        <v>4405113</v>
      </c>
      <c r="H62" s="160">
        <v>3701277</v>
      </c>
      <c r="I62" s="160">
        <v>703836</v>
      </c>
      <c r="J62" s="158">
        <f t="shared" si="1"/>
        <v>703836</v>
      </c>
    </row>
    <row r="63" spans="1:10" s="170" customFormat="1" ht="18.75">
      <c r="A63" s="168" t="s">
        <v>283</v>
      </c>
      <c r="B63" s="168" t="s">
        <v>133</v>
      </c>
      <c r="C63" s="169" t="s">
        <v>64</v>
      </c>
      <c r="D63" s="169" t="s">
        <v>134</v>
      </c>
      <c r="E63" s="160" t="s">
        <v>681</v>
      </c>
      <c r="F63" s="159" t="s">
        <v>651</v>
      </c>
      <c r="G63" s="158">
        <f t="shared" si="0"/>
        <v>1175000</v>
      </c>
      <c r="H63" s="160">
        <v>1175000</v>
      </c>
      <c r="I63" s="160"/>
      <c r="J63" s="158">
        <f t="shared" si="1"/>
        <v>0</v>
      </c>
    </row>
    <row r="64" spans="1:10" s="170" customFormat="1" ht="31.5">
      <c r="A64" s="168" t="s">
        <v>284</v>
      </c>
      <c r="B64" s="168" t="s">
        <v>135</v>
      </c>
      <c r="C64" s="169" t="s">
        <v>64</v>
      </c>
      <c r="D64" s="169" t="s">
        <v>136</v>
      </c>
      <c r="E64" s="158" t="s">
        <v>680</v>
      </c>
      <c r="F64" s="159" t="s">
        <v>672</v>
      </c>
      <c r="G64" s="158">
        <f t="shared" si="0"/>
        <v>324473</v>
      </c>
      <c r="H64" s="160">
        <v>324473</v>
      </c>
      <c r="I64" s="160"/>
      <c r="J64" s="158">
        <f t="shared" si="1"/>
        <v>0</v>
      </c>
    </row>
    <row r="65" spans="1:10" s="1" customFormat="1" ht="68.25" customHeight="1">
      <c r="A65" s="161"/>
      <c r="B65" s="162"/>
      <c r="C65" s="162"/>
      <c r="D65" s="163" t="s">
        <v>155</v>
      </c>
      <c r="E65" s="167"/>
      <c r="F65" s="165"/>
      <c r="G65" s="165">
        <f>SUM(G66:G73)</f>
        <v>50077516.92</v>
      </c>
      <c r="H65" s="165">
        <f>SUM(H66:H73)</f>
        <v>27610583.92</v>
      </c>
      <c r="I65" s="165">
        <f>SUM(I66:I73)</f>
        <v>22466933</v>
      </c>
      <c r="J65" s="165">
        <f>SUM(J66:J73)</f>
        <v>22355533</v>
      </c>
    </row>
    <row r="66" spans="1:10" s="1" customFormat="1" ht="68.25" customHeight="1">
      <c r="A66" s="43" t="s">
        <v>366</v>
      </c>
      <c r="B66" s="43" t="s">
        <v>367</v>
      </c>
      <c r="C66" s="44" t="s">
        <v>10</v>
      </c>
      <c r="D66" s="44" t="s">
        <v>368</v>
      </c>
      <c r="E66" s="160" t="s">
        <v>682</v>
      </c>
      <c r="F66" s="159" t="s">
        <v>651</v>
      </c>
      <c r="G66" s="159">
        <f>H66+I66</f>
        <v>12831432</v>
      </c>
      <c r="H66" s="165"/>
      <c r="I66" s="159">
        <v>12831432</v>
      </c>
      <c r="J66" s="159">
        <f t="shared" si="1"/>
        <v>12831432</v>
      </c>
    </row>
    <row r="67" spans="1:10" s="1" customFormat="1" ht="31.5">
      <c r="A67" s="43" t="s">
        <v>290</v>
      </c>
      <c r="B67" s="43" t="s">
        <v>138</v>
      </c>
      <c r="C67" s="44" t="s">
        <v>10</v>
      </c>
      <c r="D67" s="44" t="s">
        <v>139</v>
      </c>
      <c r="E67" s="160" t="s">
        <v>682</v>
      </c>
      <c r="F67" s="159" t="s">
        <v>651</v>
      </c>
      <c r="G67" s="159">
        <f t="shared" si="0"/>
        <v>18530028.92</v>
      </c>
      <c r="H67" s="159">
        <v>15189728.92</v>
      </c>
      <c r="I67" s="159">
        <v>3340300</v>
      </c>
      <c r="J67" s="159">
        <f t="shared" si="1"/>
        <v>3340300</v>
      </c>
    </row>
    <row r="68" spans="1:10" s="175" customFormat="1" ht="18.75">
      <c r="A68" s="168" t="s">
        <v>291</v>
      </c>
      <c r="B68" s="168">
        <v>6030</v>
      </c>
      <c r="C68" s="169" t="s">
        <v>10</v>
      </c>
      <c r="D68" s="169" t="s">
        <v>141</v>
      </c>
      <c r="E68" s="160" t="s">
        <v>682</v>
      </c>
      <c r="F68" s="159" t="s">
        <v>651</v>
      </c>
      <c r="G68" s="158">
        <f t="shared" si="0"/>
        <v>4362313</v>
      </c>
      <c r="H68" s="158">
        <v>2095313</v>
      </c>
      <c r="I68" s="158">
        <f>2845458-I69</f>
        <v>2267000</v>
      </c>
      <c r="J68" s="158">
        <f t="shared" si="1"/>
        <v>2267000</v>
      </c>
    </row>
    <row r="69" spans="1:10" s="175" customFormat="1" ht="18.75">
      <c r="A69" s="168" t="s">
        <v>291</v>
      </c>
      <c r="B69" s="168">
        <v>6030</v>
      </c>
      <c r="C69" s="169" t="s">
        <v>10</v>
      </c>
      <c r="D69" s="169" t="s">
        <v>141</v>
      </c>
      <c r="E69" s="160" t="s">
        <v>658</v>
      </c>
      <c r="F69" s="159" t="s">
        <v>659</v>
      </c>
      <c r="G69" s="158">
        <f t="shared" si="0"/>
        <v>578458</v>
      </c>
      <c r="H69" s="158"/>
      <c r="I69" s="158">
        <v>578458</v>
      </c>
      <c r="J69" s="158">
        <f t="shared" si="1"/>
        <v>578458</v>
      </c>
    </row>
    <row r="70" spans="1:10" ht="31.5">
      <c r="A70" s="168" t="s">
        <v>293</v>
      </c>
      <c r="B70" s="168" t="s">
        <v>294</v>
      </c>
      <c r="C70" s="169" t="s">
        <v>143</v>
      </c>
      <c r="D70" s="169" t="s">
        <v>295</v>
      </c>
      <c r="E70" s="160" t="s">
        <v>683</v>
      </c>
      <c r="F70" s="158" t="s">
        <v>684</v>
      </c>
      <c r="G70" s="158">
        <f t="shared" si="0"/>
        <v>800000</v>
      </c>
      <c r="H70" s="158"/>
      <c r="I70" s="158">
        <v>800000</v>
      </c>
      <c r="J70" s="158">
        <f t="shared" si="1"/>
        <v>800000</v>
      </c>
    </row>
    <row r="71" spans="1:10" ht="31.5">
      <c r="A71" s="168" t="s">
        <v>296</v>
      </c>
      <c r="B71" s="168" t="s">
        <v>144</v>
      </c>
      <c r="C71" s="169" t="s">
        <v>145</v>
      </c>
      <c r="D71" s="169" t="s">
        <v>146</v>
      </c>
      <c r="E71" s="160" t="s">
        <v>682</v>
      </c>
      <c r="F71" s="159" t="s">
        <v>651</v>
      </c>
      <c r="G71" s="158">
        <f t="shared" si="0"/>
        <v>12843885</v>
      </c>
      <c r="H71" s="158">
        <v>10305542</v>
      </c>
      <c r="I71" s="158">
        <v>2538343</v>
      </c>
      <c r="J71" s="158">
        <f t="shared" si="1"/>
        <v>2538343</v>
      </c>
    </row>
    <row r="72" spans="1:10" ht="18.75">
      <c r="A72" s="168" t="s">
        <v>297</v>
      </c>
      <c r="B72" s="168" t="s">
        <v>147</v>
      </c>
      <c r="C72" s="169" t="s">
        <v>75</v>
      </c>
      <c r="D72" s="169" t="s">
        <v>148</v>
      </c>
      <c r="E72" s="160" t="s">
        <v>685</v>
      </c>
      <c r="F72" s="159" t="s">
        <v>651</v>
      </c>
      <c r="G72" s="158">
        <f t="shared" si="0"/>
        <v>20000</v>
      </c>
      <c r="H72" s="158">
        <v>20000</v>
      </c>
      <c r="I72" s="158"/>
      <c r="J72" s="158"/>
    </row>
    <row r="73" spans="1:10" s="176" customFormat="1" ht="18.75">
      <c r="A73" s="168" t="s">
        <v>298</v>
      </c>
      <c r="B73" s="168" t="s">
        <v>149</v>
      </c>
      <c r="C73" s="169" t="s">
        <v>76</v>
      </c>
      <c r="D73" s="169" t="s">
        <v>36</v>
      </c>
      <c r="E73" s="160" t="s">
        <v>686</v>
      </c>
      <c r="F73" s="159" t="s">
        <v>651</v>
      </c>
      <c r="G73" s="158">
        <f t="shared" si="0"/>
        <v>111400</v>
      </c>
      <c r="H73" s="158"/>
      <c r="I73" s="158">
        <v>111400</v>
      </c>
      <c r="J73" s="158"/>
    </row>
    <row r="74" spans="1:10" s="1" customFormat="1" ht="18.75">
      <c r="A74" s="177"/>
      <c r="B74" s="178"/>
      <c r="C74" s="179"/>
      <c r="D74" s="164" t="s">
        <v>634</v>
      </c>
      <c r="E74" s="164"/>
      <c r="F74" s="167"/>
      <c r="G74" s="167">
        <f>SUM(G75:G82)</f>
        <v>2022020</v>
      </c>
      <c r="H74" s="167">
        <f>SUM(H75:H82)</f>
        <v>1051708</v>
      </c>
      <c r="I74" s="167">
        <f>SUM(I75:I82)</f>
        <v>970312</v>
      </c>
      <c r="J74" s="167">
        <f>SUM(J75:J82)</f>
        <v>970312</v>
      </c>
    </row>
    <row r="75" spans="1:10" s="176" customFormat="1" ht="31.5">
      <c r="A75" s="168" t="s">
        <v>302</v>
      </c>
      <c r="B75" s="168" t="s">
        <v>303</v>
      </c>
      <c r="C75" s="169" t="s">
        <v>67</v>
      </c>
      <c r="D75" s="169" t="s">
        <v>304</v>
      </c>
      <c r="E75" s="160" t="s">
        <v>687</v>
      </c>
      <c r="F75" s="159" t="s">
        <v>651</v>
      </c>
      <c r="G75" s="158">
        <f t="shared" si="0"/>
        <v>663058</v>
      </c>
      <c r="H75" s="158">
        <v>663058</v>
      </c>
      <c r="I75" s="158"/>
      <c r="J75" s="158">
        <f t="shared" si="1"/>
        <v>0</v>
      </c>
    </row>
    <row r="76" spans="1:10" s="176" customFormat="1" ht="18.75">
      <c r="A76" s="168" t="s">
        <v>305</v>
      </c>
      <c r="B76" s="168" t="s">
        <v>150</v>
      </c>
      <c r="C76" s="169" t="s">
        <v>4</v>
      </c>
      <c r="D76" s="169" t="s">
        <v>151</v>
      </c>
      <c r="E76" s="160" t="s">
        <v>688</v>
      </c>
      <c r="F76" s="159" t="s">
        <v>651</v>
      </c>
      <c r="G76" s="158">
        <f t="shared" si="0"/>
        <v>300000</v>
      </c>
      <c r="H76" s="158">
        <v>300000</v>
      </c>
      <c r="I76" s="158"/>
      <c r="J76" s="158">
        <f t="shared" si="1"/>
        <v>0</v>
      </c>
    </row>
    <row r="77" spans="1:10" s="176" customFormat="1" ht="18.75">
      <c r="A77" s="168" t="s">
        <v>305</v>
      </c>
      <c r="B77" s="168" t="s">
        <v>150</v>
      </c>
      <c r="C77" s="169" t="s">
        <v>4</v>
      </c>
      <c r="D77" s="169"/>
      <c r="E77" s="160" t="s">
        <v>658</v>
      </c>
      <c r="F77" s="159" t="s">
        <v>659</v>
      </c>
      <c r="G77" s="158">
        <f t="shared" si="0"/>
        <v>98650</v>
      </c>
      <c r="H77" s="158">
        <v>88650</v>
      </c>
      <c r="I77" s="158">
        <v>10000</v>
      </c>
      <c r="J77" s="158">
        <f t="shared" si="1"/>
        <v>10000</v>
      </c>
    </row>
    <row r="78" spans="1:10" s="176" customFormat="1" ht="18.75">
      <c r="A78" s="168" t="s">
        <v>305</v>
      </c>
      <c r="B78" s="168" t="s">
        <v>150</v>
      </c>
      <c r="C78" s="169" t="s">
        <v>4</v>
      </c>
      <c r="D78" s="169" t="s">
        <v>151</v>
      </c>
      <c r="E78" s="160" t="s">
        <v>681</v>
      </c>
      <c r="F78" s="159" t="s">
        <v>651</v>
      </c>
      <c r="G78" s="158">
        <f>H78+I78</f>
        <v>214312</v>
      </c>
      <c r="H78" s="158"/>
      <c r="I78" s="158">
        <v>214312</v>
      </c>
      <c r="J78" s="158">
        <f>I78</f>
        <v>214312</v>
      </c>
    </row>
    <row r="79" spans="1:10" s="176" customFormat="1" ht="31.5">
      <c r="A79" s="43" t="s">
        <v>568</v>
      </c>
      <c r="B79" s="43" t="s">
        <v>569</v>
      </c>
      <c r="C79" s="44" t="s">
        <v>4</v>
      </c>
      <c r="D79" s="44" t="s">
        <v>570</v>
      </c>
      <c r="E79" s="160" t="s">
        <v>685</v>
      </c>
      <c r="F79" s="159" t="s">
        <v>651</v>
      </c>
      <c r="G79" s="158">
        <f>H79+I79</f>
        <v>200000</v>
      </c>
      <c r="H79" s="158"/>
      <c r="I79" s="158">
        <v>200000</v>
      </c>
      <c r="J79" s="158">
        <f>I79</f>
        <v>200000</v>
      </c>
    </row>
    <row r="80" spans="1:10" s="176" customFormat="1" ht="31.5">
      <c r="A80" s="43" t="s">
        <v>568</v>
      </c>
      <c r="B80" s="43" t="s">
        <v>569</v>
      </c>
      <c r="C80" s="44" t="s">
        <v>4</v>
      </c>
      <c r="D80" s="44" t="s">
        <v>570</v>
      </c>
      <c r="E80" s="160" t="s">
        <v>728</v>
      </c>
      <c r="F80" s="159" t="s">
        <v>651</v>
      </c>
      <c r="G80" s="158">
        <f>H80+I80</f>
        <v>200000</v>
      </c>
      <c r="H80" s="158"/>
      <c r="I80" s="158">
        <v>200000</v>
      </c>
      <c r="J80" s="158">
        <f>I80</f>
        <v>200000</v>
      </c>
    </row>
    <row r="81" spans="1:10" s="176" customFormat="1" ht="31.5">
      <c r="A81" s="168" t="s">
        <v>568</v>
      </c>
      <c r="B81" s="168" t="s">
        <v>569</v>
      </c>
      <c r="C81" s="169" t="s">
        <v>4</v>
      </c>
      <c r="D81" s="169" t="s">
        <v>570</v>
      </c>
      <c r="E81" s="160" t="s">
        <v>728</v>
      </c>
      <c r="F81" s="158" t="s">
        <v>651</v>
      </c>
      <c r="G81" s="158">
        <f>H81+I81</f>
        <v>300000</v>
      </c>
      <c r="H81" s="158"/>
      <c r="I81" s="158">
        <v>300000</v>
      </c>
      <c r="J81" s="158">
        <f>I81</f>
        <v>300000</v>
      </c>
    </row>
    <row r="82" spans="1:10" s="176" customFormat="1" ht="31.5">
      <c r="A82" s="43" t="s">
        <v>568</v>
      </c>
      <c r="B82" s="43" t="s">
        <v>569</v>
      </c>
      <c r="C82" s="44" t="s">
        <v>4</v>
      </c>
      <c r="D82" s="44" t="s">
        <v>570</v>
      </c>
      <c r="E82" s="160" t="s">
        <v>689</v>
      </c>
      <c r="F82" s="159" t="s">
        <v>651</v>
      </c>
      <c r="G82" s="158">
        <f>H82+I82</f>
        <v>46000</v>
      </c>
      <c r="H82" s="158"/>
      <c r="I82" s="158">
        <v>46000</v>
      </c>
      <c r="J82" s="158">
        <f t="shared" si="1"/>
        <v>46000</v>
      </c>
    </row>
    <row r="83" spans="1:10" s="1" customFormat="1" ht="18.75">
      <c r="A83" s="161"/>
      <c r="B83" s="277" t="s">
        <v>14</v>
      </c>
      <c r="C83" s="277"/>
      <c r="D83" s="277"/>
      <c r="E83" s="277"/>
      <c r="F83" s="165"/>
      <c r="G83" s="165">
        <f>G13+G17+G39+G52+G55+G65+G74</f>
        <v>95621253.92</v>
      </c>
      <c r="H83" s="165">
        <f>H13+H17+H39+H52+H55+H65+H74</f>
        <v>56051513.92</v>
      </c>
      <c r="I83" s="165">
        <f>I13+I17+I39+I52+I55+I65+I74</f>
        <v>39569740</v>
      </c>
      <c r="J83" s="165">
        <f>J13+J17+J39+J52+J55+J65+J74</f>
        <v>39458340</v>
      </c>
    </row>
    <row r="84" spans="1:10" ht="18.75">
      <c r="A84" s="6"/>
      <c r="B84" s="180"/>
      <c r="C84" s="180"/>
      <c r="D84" s="180"/>
      <c r="E84" s="180"/>
      <c r="F84" s="180"/>
      <c r="G84" s="181"/>
      <c r="H84" s="26"/>
      <c r="I84" s="6"/>
      <c r="J84" s="6"/>
    </row>
    <row r="85" spans="1:10" ht="18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8.75">
      <c r="A86" s="6"/>
      <c r="B86" s="182"/>
      <c r="C86" s="182"/>
      <c r="D86" s="182"/>
      <c r="E86" s="182"/>
      <c r="F86" s="182"/>
      <c r="G86" s="182"/>
      <c r="H86" s="182"/>
      <c r="I86" s="154"/>
      <c r="J86" s="6"/>
    </row>
    <row r="87" spans="1:10" ht="15.75">
      <c r="A87" s="12"/>
      <c r="B87" s="183" t="s">
        <v>690</v>
      </c>
      <c r="C87" s="184"/>
      <c r="D87" s="184"/>
      <c r="E87" s="183" t="s">
        <v>691</v>
      </c>
      <c r="F87" s="9"/>
      <c r="G87" s="6"/>
      <c r="H87" s="12"/>
      <c r="I87" s="12"/>
      <c r="J87" s="12"/>
    </row>
    <row r="88" spans="1:10" ht="18.75">
      <c r="A88" s="6"/>
      <c r="B88" s="6"/>
      <c r="C88" s="6"/>
      <c r="D88" s="6"/>
      <c r="E88" s="6"/>
      <c r="F88" s="180"/>
      <c r="G88" s="180"/>
      <c r="H88" s="154"/>
      <c r="I88" s="6"/>
      <c r="J88" s="6"/>
    </row>
    <row r="89" spans="1:10" ht="18.75">
      <c r="A89" s="6"/>
      <c r="B89" s="6" t="s">
        <v>692</v>
      </c>
      <c r="C89" s="6"/>
      <c r="D89" s="6"/>
      <c r="E89" s="6"/>
      <c r="F89" s="180"/>
      <c r="G89" s="180"/>
      <c r="H89" s="154"/>
      <c r="I89" s="6"/>
      <c r="J89" s="6"/>
    </row>
    <row r="90" spans="1:10" ht="18.75">
      <c r="A90" s="6"/>
      <c r="B90" s="6"/>
      <c r="C90" s="6"/>
      <c r="D90" s="6"/>
      <c r="E90" s="6"/>
      <c r="F90" s="180"/>
      <c r="G90" s="180"/>
      <c r="H90" s="154"/>
      <c r="I90" s="6"/>
      <c r="J90" s="6"/>
    </row>
    <row r="91" spans="1:10" ht="18.75">
      <c r="A91" s="6"/>
      <c r="B91" s="6" t="s">
        <v>307</v>
      </c>
      <c r="C91" s="6"/>
      <c r="D91" s="6"/>
      <c r="E91" s="6" t="s">
        <v>309</v>
      </c>
      <c r="F91" s="180"/>
      <c r="G91" s="180"/>
      <c r="H91" s="154"/>
      <c r="I91" s="6"/>
      <c r="J91" s="6"/>
    </row>
    <row r="92" spans="1:10" ht="18.75">
      <c r="A92" s="6"/>
      <c r="B92" s="180"/>
      <c r="C92" s="180"/>
      <c r="D92" s="180"/>
      <c r="E92" s="180"/>
      <c r="F92" s="180"/>
      <c r="G92" s="180"/>
      <c r="H92" s="154"/>
      <c r="I92" s="6"/>
      <c r="J92" s="6"/>
    </row>
    <row r="93" spans="1:10" ht="18.75">
      <c r="A93" s="6"/>
      <c r="B93" s="180"/>
      <c r="C93" s="180"/>
      <c r="D93" s="180"/>
      <c r="E93" s="180"/>
      <c r="F93" s="180"/>
      <c r="G93" s="180"/>
      <c r="H93" s="154"/>
      <c r="I93" s="6"/>
      <c r="J93" s="6"/>
    </row>
    <row r="94" spans="1:10" ht="18.75">
      <c r="A94" s="6"/>
      <c r="B94" s="180"/>
      <c r="C94" s="180"/>
      <c r="D94" s="180"/>
      <c r="E94" s="180"/>
      <c r="F94" s="180"/>
      <c r="G94" s="180"/>
      <c r="H94" s="154"/>
      <c r="I94" s="6"/>
      <c r="J94" s="6"/>
    </row>
    <row r="95" spans="1:10" ht="18.75">
      <c r="A95" s="6"/>
      <c r="B95" s="180"/>
      <c r="C95" s="180"/>
      <c r="D95" s="180"/>
      <c r="E95" s="180"/>
      <c r="F95" s="180"/>
      <c r="G95" s="180"/>
      <c r="H95" s="154"/>
      <c r="I95" s="6"/>
      <c r="J95" s="6"/>
    </row>
    <row r="96" spans="1:10" ht="18.75">
      <c r="A96" s="6"/>
      <c r="B96" s="180"/>
      <c r="C96" s="180"/>
      <c r="D96" s="180"/>
      <c r="E96" s="180"/>
      <c r="F96" s="180"/>
      <c r="G96" s="180"/>
      <c r="H96" s="154"/>
      <c r="I96" s="6"/>
      <c r="J96" s="6"/>
    </row>
    <row r="97" spans="1:10" ht="18.75">
      <c r="A97" s="6"/>
      <c r="B97" s="180"/>
      <c r="C97" s="180"/>
      <c r="D97" s="180"/>
      <c r="E97" s="180"/>
      <c r="F97" s="180"/>
      <c r="G97" s="180"/>
      <c r="H97" s="154"/>
      <c r="I97" s="6"/>
      <c r="J97" s="6"/>
    </row>
    <row r="98" spans="1:10" ht="18.75">
      <c r="A98" s="6"/>
      <c r="B98" s="180"/>
      <c r="C98" s="180"/>
      <c r="D98" s="180"/>
      <c r="E98" s="180"/>
      <c r="F98" s="180"/>
      <c r="G98" s="180"/>
      <c r="H98" s="154"/>
      <c r="I98" s="6"/>
      <c r="J98" s="6"/>
    </row>
    <row r="99" spans="1:10" ht="18.75">
      <c r="A99" s="6"/>
      <c r="B99" s="180"/>
      <c r="C99" s="180"/>
      <c r="D99" s="180"/>
      <c r="E99" s="180"/>
      <c r="F99" s="180"/>
      <c r="G99" s="180"/>
      <c r="H99" s="154"/>
      <c r="I99" s="6"/>
      <c r="J99" s="6"/>
    </row>
    <row r="100" spans="1:10" ht="18.75">
      <c r="A100" s="6"/>
      <c r="B100" s="180"/>
      <c r="C100" s="180"/>
      <c r="D100" s="180"/>
      <c r="E100" s="180"/>
      <c r="F100" s="180"/>
      <c r="G100" s="180"/>
      <c r="H100" s="154"/>
      <c r="I100" s="6"/>
      <c r="J100" s="6"/>
    </row>
    <row r="101" spans="1:10" ht="18.75">
      <c r="A101" s="6"/>
      <c r="B101" s="180"/>
      <c r="C101" s="180"/>
      <c r="D101" s="180"/>
      <c r="E101" s="180"/>
      <c r="F101" s="180"/>
      <c r="G101" s="180"/>
      <c r="H101" s="154"/>
      <c r="I101" s="6"/>
      <c r="J101" s="6"/>
    </row>
    <row r="102" spans="1:10" ht="18.75">
      <c r="A102" s="6"/>
      <c r="B102" s="180"/>
      <c r="C102" s="180"/>
      <c r="D102" s="180"/>
      <c r="E102" s="180"/>
      <c r="F102" s="180"/>
      <c r="G102" s="180"/>
      <c r="H102" s="154"/>
      <c r="I102" s="6"/>
      <c r="J102" s="6"/>
    </row>
    <row r="103" spans="1:10" ht="18.75">
      <c r="A103" s="6"/>
      <c r="B103" s="180"/>
      <c r="C103" s="180"/>
      <c r="D103" s="180"/>
      <c r="E103" s="180"/>
      <c r="F103" s="180"/>
      <c r="G103" s="180"/>
      <c r="H103" s="154"/>
      <c r="I103" s="6"/>
      <c r="J103" s="6"/>
    </row>
    <row r="104" spans="1:10" ht="18.75">
      <c r="A104" s="6"/>
      <c r="B104" s="180"/>
      <c r="C104" s="180"/>
      <c r="D104" s="180"/>
      <c r="E104" s="180"/>
      <c r="F104" s="180"/>
      <c r="G104" s="180"/>
      <c r="H104" s="154"/>
      <c r="I104" s="6"/>
      <c r="J104" s="6"/>
    </row>
    <row r="105" spans="1:10" ht="18.75">
      <c r="A105" s="6"/>
      <c r="B105" s="180"/>
      <c r="C105" s="180"/>
      <c r="D105" s="180"/>
      <c r="E105" s="180"/>
      <c r="F105" s="180"/>
      <c r="G105" s="180"/>
      <c r="H105" s="154"/>
      <c r="I105" s="6"/>
      <c r="J105" s="6"/>
    </row>
    <row r="106" spans="1:10" ht="18.75">
      <c r="A106" s="6"/>
      <c r="B106" s="180"/>
      <c r="C106" s="180"/>
      <c r="D106" s="180"/>
      <c r="E106" s="180"/>
      <c r="F106" s="180"/>
      <c r="G106" s="180"/>
      <c r="H106" s="154"/>
      <c r="I106" s="6"/>
      <c r="J106" s="6"/>
    </row>
    <row r="107" spans="1:10" ht="18.75">
      <c r="A107" s="6"/>
      <c r="B107" s="180"/>
      <c r="C107" s="180"/>
      <c r="D107" s="180"/>
      <c r="E107" s="180"/>
      <c r="F107" s="180"/>
      <c r="G107" s="180"/>
      <c r="H107" s="154"/>
      <c r="I107" s="6"/>
      <c r="J107" s="6"/>
    </row>
    <row r="108" spans="1:10" ht="18.75">
      <c r="A108" s="6"/>
      <c r="B108" s="180"/>
      <c r="C108" s="180"/>
      <c r="D108" s="180"/>
      <c r="E108" s="180"/>
      <c r="F108" s="180"/>
      <c r="G108" s="180"/>
      <c r="H108" s="154"/>
      <c r="I108" s="6"/>
      <c r="J108" s="6"/>
    </row>
    <row r="109" spans="1:10" ht="18.75">
      <c r="A109" s="6"/>
      <c r="B109" s="180"/>
      <c r="C109" s="180"/>
      <c r="D109" s="180"/>
      <c r="E109" s="180"/>
      <c r="F109" s="180"/>
      <c r="G109" s="180"/>
      <c r="H109" s="154"/>
      <c r="I109" s="6"/>
      <c r="J109" s="6"/>
    </row>
    <row r="110" spans="1:10" ht="18.75">
      <c r="A110" s="6"/>
      <c r="B110" s="180"/>
      <c r="C110" s="180"/>
      <c r="D110" s="180"/>
      <c r="E110" s="180"/>
      <c r="F110" s="180"/>
      <c r="G110" s="180"/>
      <c r="H110" s="154"/>
      <c r="I110" s="6"/>
      <c r="J110" s="6"/>
    </row>
    <row r="111" spans="1:10" ht="18.75">
      <c r="A111" s="6"/>
      <c r="B111" s="180"/>
      <c r="C111" s="180"/>
      <c r="D111" s="180"/>
      <c r="E111" s="180"/>
      <c r="F111" s="180"/>
      <c r="G111" s="180"/>
      <c r="H111" s="154"/>
      <c r="I111" s="6"/>
      <c r="J111" s="6"/>
    </row>
    <row r="112" spans="1:10" ht="18.75">
      <c r="A112" s="6"/>
      <c r="B112" s="180"/>
      <c r="C112" s="180"/>
      <c r="D112" s="180"/>
      <c r="E112" s="180"/>
      <c r="F112" s="180"/>
      <c r="G112" s="180"/>
      <c r="H112" s="154"/>
      <c r="I112" s="6"/>
      <c r="J112" s="6"/>
    </row>
    <row r="113" spans="1:10" ht="18.75">
      <c r="A113" s="6"/>
      <c r="B113" s="180"/>
      <c r="C113" s="180"/>
      <c r="D113" s="180"/>
      <c r="E113" s="180"/>
      <c r="F113" s="180"/>
      <c r="G113" s="180"/>
      <c r="H113" s="154"/>
      <c r="I113" s="6"/>
      <c r="J113" s="6"/>
    </row>
    <row r="114" spans="1:10" ht="18.75">
      <c r="A114" s="6"/>
      <c r="B114" s="180"/>
      <c r="C114" s="180"/>
      <c r="D114" s="180"/>
      <c r="E114" s="180"/>
      <c r="F114" s="180"/>
      <c r="G114" s="180"/>
      <c r="H114" s="154"/>
      <c r="I114" s="6"/>
      <c r="J114" s="6"/>
    </row>
    <row r="115" spans="1:10" ht="18.75">
      <c r="A115" s="6"/>
      <c r="B115" s="180"/>
      <c r="C115" s="180"/>
      <c r="D115" s="180"/>
      <c r="E115" s="180"/>
      <c r="F115" s="180"/>
      <c r="G115" s="180"/>
      <c r="H115" s="154"/>
      <c r="I115" s="6"/>
      <c r="J115" s="6"/>
    </row>
    <row r="116" spans="1:10" ht="18.75">
      <c r="A116" s="6"/>
      <c r="B116" s="180"/>
      <c r="C116" s="180"/>
      <c r="D116" s="180"/>
      <c r="E116" s="180"/>
      <c r="F116" s="180"/>
      <c r="G116" s="180"/>
      <c r="H116" s="154"/>
      <c r="I116" s="6"/>
      <c r="J116" s="6"/>
    </row>
    <row r="117" spans="1:10" ht="18.75">
      <c r="A117" s="6"/>
      <c r="B117" s="180"/>
      <c r="C117" s="180"/>
      <c r="D117" s="180"/>
      <c r="E117" s="180"/>
      <c r="F117" s="180"/>
      <c r="G117" s="180"/>
      <c r="H117" s="154"/>
      <c r="I117" s="6"/>
      <c r="J117" s="6"/>
    </row>
    <row r="118" spans="1:10" ht="18.75">
      <c r="A118" s="6"/>
      <c r="B118" s="180"/>
      <c r="C118" s="180"/>
      <c r="D118" s="180"/>
      <c r="E118" s="180"/>
      <c r="F118" s="180"/>
      <c r="G118" s="180"/>
      <c r="H118" s="154"/>
      <c r="I118" s="6"/>
      <c r="J118" s="6"/>
    </row>
    <row r="119" spans="1:10" ht="18.75">
      <c r="A119" s="6"/>
      <c r="B119" s="180"/>
      <c r="C119" s="180"/>
      <c r="D119" s="180"/>
      <c r="E119" s="180"/>
      <c r="F119" s="180"/>
      <c r="G119" s="180"/>
      <c r="H119" s="154"/>
      <c r="I119" s="6"/>
      <c r="J119" s="6"/>
    </row>
    <row r="120" spans="1:10" ht="18.75">
      <c r="A120" s="6"/>
      <c r="B120" s="180"/>
      <c r="C120" s="180"/>
      <c r="D120" s="180"/>
      <c r="E120" s="180"/>
      <c r="F120" s="180"/>
      <c r="G120" s="180"/>
      <c r="H120" s="154"/>
      <c r="I120" s="6"/>
      <c r="J120" s="6"/>
    </row>
    <row r="121" spans="1:10" ht="18.75">
      <c r="A121" s="6"/>
      <c r="B121" s="180"/>
      <c r="C121" s="180"/>
      <c r="D121" s="180"/>
      <c r="E121" s="180"/>
      <c r="F121" s="180"/>
      <c r="G121" s="180"/>
      <c r="H121" s="154"/>
      <c r="I121" s="6"/>
      <c r="J121" s="6"/>
    </row>
    <row r="122" spans="1:10" ht="18.75">
      <c r="A122" s="6"/>
      <c r="B122" s="180"/>
      <c r="C122" s="180"/>
      <c r="D122" s="180"/>
      <c r="E122" s="180"/>
      <c r="F122" s="180"/>
      <c r="G122" s="180"/>
      <c r="H122" s="154"/>
      <c r="I122" s="6"/>
      <c r="J122" s="6"/>
    </row>
    <row r="123" spans="1:10" ht="18.75">
      <c r="A123" s="6"/>
      <c r="B123" s="180"/>
      <c r="C123" s="180"/>
      <c r="D123" s="180"/>
      <c r="E123" s="180"/>
      <c r="F123" s="180"/>
      <c r="G123" s="180"/>
      <c r="H123" s="154"/>
      <c r="I123" s="6"/>
      <c r="J123" s="6"/>
    </row>
    <row r="124" spans="1:10" ht="18.75">
      <c r="A124" s="6"/>
      <c r="B124" s="180"/>
      <c r="C124" s="180"/>
      <c r="D124" s="180"/>
      <c r="E124" s="180"/>
      <c r="F124" s="180"/>
      <c r="G124" s="180"/>
      <c r="H124" s="154"/>
      <c r="I124" s="6"/>
      <c r="J124" s="6"/>
    </row>
    <row r="125" spans="1:10" ht="18.75">
      <c r="A125" s="6"/>
      <c r="B125" s="180"/>
      <c r="C125" s="180"/>
      <c r="D125" s="180"/>
      <c r="E125" s="180"/>
      <c r="F125" s="180"/>
      <c r="G125" s="180"/>
      <c r="H125" s="154"/>
      <c r="I125" s="6"/>
      <c r="J125" s="6"/>
    </row>
    <row r="126" spans="1:10" ht="18.75">
      <c r="A126" s="6"/>
      <c r="B126" s="154"/>
      <c r="C126" s="154"/>
      <c r="D126" s="154"/>
      <c r="E126" s="154"/>
      <c r="F126" s="154"/>
      <c r="G126" s="154"/>
      <c r="H126" s="154"/>
      <c r="I126" s="6"/>
      <c r="J126" s="6"/>
    </row>
    <row r="127" spans="1:10" ht="18.75">
      <c r="A127" s="6"/>
      <c r="B127" s="154"/>
      <c r="C127" s="154"/>
      <c r="D127" s="154"/>
      <c r="E127" s="154"/>
      <c r="F127" s="154"/>
      <c r="G127" s="154"/>
      <c r="H127" s="154"/>
      <c r="I127" s="6"/>
      <c r="J127" s="6"/>
    </row>
    <row r="128" spans="1:10" ht="18.75">
      <c r="A128" s="6"/>
      <c r="B128" s="154"/>
      <c r="C128" s="154"/>
      <c r="D128" s="154"/>
      <c r="E128" s="154"/>
      <c r="F128" s="154"/>
      <c r="G128" s="154"/>
      <c r="H128" s="154"/>
      <c r="I128" s="6"/>
      <c r="J128" s="6"/>
    </row>
    <row r="129" spans="1:10" ht="18.75">
      <c r="A129" s="6"/>
      <c r="B129" s="154"/>
      <c r="C129" s="154"/>
      <c r="D129" s="154"/>
      <c r="E129" s="154"/>
      <c r="F129" s="154"/>
      <c r="G129" s="154"/>
      <c r="H129" s="154"/>
      <c r="I129" s="6"/>
      <c r="J129" s="6"/>
    </row>
    <row r="130" spans="1:10" ht="18.75">
      <c r="A130" s="6"/>
      <c r="B130" s="154"/>
      <c r="C130" s="154"/>
      <c r="D130" s="154"/>
      <c r="E130" s="154"/>
      <c r="F130" s="154"/>
      <c r="G130" s="154"/>
      <c r="H130" s="154"/>
      <c r="I130" s="6"/>
      <c r="J130" s="6"/>
    </row>
    <row r="131" spans="1:10" ht="18.75">
      <c r="A131" s="6"/>
      <c r="B131" s="154"/>
      <c r="C131" s="154"/>
      <c r="D131" s="154"/>
      <c r="E131" s="154"/>
      <c r="F131" s="154"/>
      <c r="G131" s="154"/>
      <c r="H131" s="154"/>
      <c r="I131" s="6"/>
      <c r="J131" s="6"/>
    </row>
    <row r="132" spans="1:10" ht="18.75">
      <c r="A132" s="6"/>
      <c r="B132" s="154"/>
      <c r="C132" s="154"/>
      <c r="D132" s="154"/>
      <c r="E132" s="154"/>
      <c r="F132" s="154"/>
      <c r="G132" s="154"/>
      <c r="H132" s="154"/>
      <c r="I132" s="6"/>
      <c r="J132" s="6"/>
    </row>
    <row r="133" spans="1:10" ht="18.75">
      <c r="A133" s="6"/>
      <c r="B133" s="154"/>
      <c r="C133" s="154"/>
      <c r="D133" s="154"/>
      <c r="E133" s="154"/>
      <c r="F133" s="154"/>
      <c r="G133" s="154"/>
      <c r="H133" s="154"/>
      <c r="I133" s="6"/>
      <c r="J133" s="6"/>
    </row>
    <row r="134" spans="1:10" ht="18.75">
      <c r="A134" s="6"/>
      <c r="B134" s="154"/>
      <c r="C134" s="154"/>
      <c r="D134" s="154"/>
      <c r="E134" s="154"/>
      <c r="F134" s="154"/>
      <c r="G134" s="154"/>
      <c r="H134" s="154"/>
      <c r="I134" s="6"/>
      <c r="J134" s="6"/>
    </row>
    <row r="135" spans="1:10" ht="18.75">
      <c r="A135" s="6"/>
      <c r="B135" s="154"/>
      <c r="C135" s="154"/>
      <c r="D135" s="154"/>
      <c r="E135" s="154"/>
      <c r="F135" s="154"/>
      <c r="G135" s="154"/>
      <c r="H135" s="154"/>
      <c r="I135" s="6"/>
      <c r="J135" s="6"/>
    </row>
    <row r="136" spans="1:10" ht="18.75">
      <c r="A136" s="6"/>
      <c r="B136" s="154"/>
      <c r="C136" s="154"/>
      <c r="D136" s="154"/>
      <c r="E136" s="154"/>
      <c r="F136" s="154"/>
      <c r="G136" s="154"/>
      <c r="H136" s="154"/>
      <c r="I136" s="6"/>
      <c r="J136" s="6"/>
    </row>
    <row r="137" spans="1:10" ht="18.75">
      <c r="A137" s="6"/>
      <c r="B137" s="154"/>
      <c r="C137" s="154"/>
      <c r="D137" s="154"/>
      <c r="E137" s="154"/>
      <c r="F137" s="154"/>
      <c r="G137" s="154"/>
      <c r="H137" s="154"/>
      <c r="I137" s="6"/>
      <c r="J137" s="6"/>
    </row>
    <row r="138" spans="1:10" ht="18.75">
      <c r="A138" s="6"/>
      <c r="B138" s="154"/>
      <c r="C138" s="154"/>
      <c r="D138" s="154"/>
      <c r="E138" s="154"/>
      <c r="F138" s="154"/>
      <c r="G138" s="154"/>
      <c r="H138" s="154"/>
      <c r="I138" s="6"/>
      <c r="J138" s="6"/>
    </row>
    <row r="139" spans="1:10" ht="18.75">
      <c r="A139" s="6"/>
      <c r="B139" s="154"/>
      <c r="C139" s="154"/>
      <c r="D139" s="154"/>
      <c r="E139" s="154"/>
      <c r="F139" s="154"/>
      <c r="G139" s="154"/>
      <c r="H139" s="154"/>
      <c r="I139" s="6"/>
      <c r="J139" s="6"/>
    </row>
    <row r="140" spans="1:10" ht="18.75">
      <c r="A140" s="6"/>
      <c r="B140" s="154"/>
      <c r="C140" s="154"/>
      <c r="D140" s="154"/>
      <c r="E140" s="154"/>
      <c r="F140" s="154"/>
      <c r="G140" s="154"/>
      <c r="H140" s="154"/>
      <c r="I140" s="6"/>
      <c r="J140" s="6"/>
    </row>
    <row r="141" spans="1:10" ht="18.75">
      <c r="A141" s="6"/>
      <c r="B141" s="154"/>
      <c r="C141" s="154"/>
      <c r="D141" s="154"/>
      <c r="E141" s="154"/>
      <c r="F141" s="154"/>
      <c r="G141" s="154"/>
      <c r="H141" s="154"/>
      <c r="I141" s="6"/>
      <c r="J141" s="6"/>
    </row>
    <row r="142" spans="1:10" ht="18.75">
      <c r="A142" s="6"/>
      <c r="B142" s="154"/>
      <c r="C142" s="154"/>
      <c r="D142" s="154"/>
      <c r="E142" s="154"/>
      <c r="F142" s="154"/>
      <c r="G142" s="154"/>
      <c r="H142" s="154"/>
      <c r="I142" s="6"/>
      <c r="J142" s="6"/>
    </row>
    <row r="143" spans="1:10" ht="18.75">
      <c r="A143" s="6"/>
      <c r="B143" s="154"/>
      <c r="C143" s="154"/>
      <c r="D143" s="154"/>
      <c r="E143" s="154"/>
      <c r="F143" s="154"/>
      <c r="G143" s="154"/>
      <c r="H143" s="154"/>
      <c r="I143" s="6"/>
      <c r="J143" s="6"/>
    </row>
    <row r="144" spans="1:10" ht="18.75">
      <c r="A144" s="6"/>
      <c r="B144" s="154"/>
      <c r="C144" s="154"/>
      <c r="D144" s="154"/>
      <c r="E144" s="154"/>
      <c r="F144" s="154"/>
      <c r="G144" s="154"/>
      <c r="H144" s="154"/>
      <c r="I144" s="6"/>
      <c r="J144" s="6"/>
    </row>
    <row r="145" spans="1:10" ht="18.75">
      <c r="A145" s="6"/>
      <c r="B145" s="154"/>
      <c r="C145" s="154"/>
      <c r="D145" s="154"/>
      <c r="E145" s="154"/>
      <c r="F145" s="154"/>
      <c r="G145" s="154"/>
      <c r="H145" s="154"/>
      <c r="I145" s="6"/>
      <c r="J145" s="6"/>
    </row>
    <row r="146" spans="1:10" ht="18.75">
      <c r="A146" s="6"/>
      <c r="B146" s="154"/>
      <c r="C146" s="154"/>
      <c r="D146" s="154"/>
      <c r="E146" s="154"/>
      <c r="F146" s="154"/>
      <c r="G146" s="154"/>
      <c r="H146" s="154"/>
      <c r="I146" s="6"/>
      <c r="J146" s="6"/>
    </row>
    <row r="147" spans="1:10" ht="18.75">
      <c r="A147" s="6"/>
      <c r="B147" s="154"/>
      <c r="C147" s="154"/>
      <c r="D147" s="154"/>
      <c r="E147" s="154"/>
      <c r="F147" s="154"/>
      <c r="G147" s="154"/>
      <c r="H147" s="154"/>
      <c r="I147" s="6"/>
      <c r="J147" s="6"/>
    </row>
    <row r="148" spans="1:10" ht="18.75">
      <c r="A148" s="6"/>
      <c r="B148" s="154"/>
      <c r="C148" s="154"/>
      <c r="D148" s="154"/>
      <c r="E148" s="154"/>
      <c r="F148" s="154"/>
      <c r="G148" s="154"/>
      <c r="H148" s="154"/>
      <c r="I148" s="6"/>
      <c r="J148" s="6"/>
    </row>
    <row r="149" spans="1:10" ht="18.75">
      <c r="A149" s="6"/>
      <c r="B149" s="154"/>
      <c r="C149" s="154"/>
      <c r="D149" s="154"/>
      <c r="E149" s="154"/>
      <c r="F149" s="154"/>
      <c r="G149" s="154"/>
      <c r="H149" s="154"/>
      <c r="I149" s="6"/>
      <c r="J149" s="6"/>
    </row>
    <row r="150" spans="1:10" ht="18.75">
      <c r="A150" s="6"/>
      <c r="B150" s="154"/>
      <c r="C150" s="154"/>
      <c r="D150" s="154"/>
      <c r="E150" s="154"/>
      <c r="F150" s="154"/>
      <c r="G150" s="154"/>
      <c r="H150" s="154"/>
      <c r="I150" s="6"/>
      <c r="J150" s="6"/>
    </row>
    <row r="151" spans="1:10" ht="18.75">
      <c r="A151" s="6"/>
      <c r="B151" s="154"/>
      <c r="C151" s="154"/>
      <c r="D151" s="154"/>
      <c r="E151" s="154"/>
      <c r="F151" s="154"/>
      <c r="G151" s="154"/>
      <c r="H151" s="154"/>
      <c r="I151" s="6"/>
      <c r="J151" s="6"/>
    </row>
    <row r="152" spans="1:10" ht="18.75">
      <c r="A152" s="6"/>
      <c r="B152" s="154"/>
      <c r="C152" s="154"/>
      <c r="D152" s="154"/>
      <c r="E152" s="154"/>
      <c r="F152" s="154"/>
      <c r="G152" s="154"/>
      <c r="H152" s="154"/>
      <c r="I152" s="6"/>
      <c r="J152" s="6"/>
    </row>
    <row r="153" spans="1:10" ht="18.75">
      <c r="A153" s="6"/>
      <c r="B153" s="154"/>
      <c r="C153" s="154"/>
      <c r="D153" s="154"/>
      <c r="E153" s="154"/>
      <c r="F153" s="154"/>
      <c r="G153" s="154"/>
      <c r="H153" s="154"/>
      <c r="I153" s="6"/>
      <c r="J153" s="6"/>
    </row>
    <row r="154" spans="1:10" ht="18.75">
      <c r="A154" s="6"/>
      <c r="B154" s="154"/>
      <c r="C154" s="154"/>
      <c r="D154" s="154"/>
      <c r="E154" s="154"/>
      <c r="F154" s="154"/>
      <c r="G154" s="154"/>
      <c r="H154" s="154"/>
      <c r="I154" s="6"/>
      <c r="J154" s="6"/>
    </row>
    <row r="155" spans="1:10" ht="18.75">
      <c r="A155" s="6"/>
      <c r="B155" s="154"/>
      <c r="C155" s="154"/>
      <c r="D155" s="154"/>
      <c r="E155" s="154"/>
      <c r="F155" s="154"/>
      <c r="G155" s="154"/>
      <c r="H155" s="154"/>
      <c r="I155" s="6"/>
      <c r="J155" s="6"/>
    </row>
    <row r="156" spans="1:10" ht="18.75">
      <c r="A156" s="6"/>
      <c r="B156" s="154"/>
      <c r="C156" s="154"/>
      <c r="D156" s="154"/>
      <c r="E156" s="154"/>
      <c r="F156" s="154"/>
      <c r="G156" s="154"/>
      <c r="H156" s="154"/>
      <c r="I156" s="6"/>
      <c r="J156" s="6"/>
    </row>
    <row r="157" spans="1:10" ht="18.75">
      <c r="A157" s="6"/>
      <c r="B157" s="154"/>
      <c r="C157" s="154"/>
      <c r="D157" s="154"/>
      <c r="E157" s="154"/>
      <c r="F157" s="154"/>
      <c r="G157" s="154"/>
      <c r="H157" s="154"/>
      <c r="I157" s="6"/>
      <c r="J157" s="6"/>
    </row>
    <row r="158" spans="1:10" ht="18.75">
      <c r="A158" s="6"/>
      <c r="B158" s="154"/>
      <c r="C158" s="154"/>
      <c r="D158" s="154"/>
      <c r="E158" s="154"/>
      <c r="F158" s="154"/>
      <c r="G158" s="154"/>
      <c r="H158" s="154"/>
      <c r="I158" s="6"/>
      <c r="J158" s="6"/>
    </row>
    <row r="159" spans="1:10" ht="18.75">
      <c r="A159" s="6"/>
      <c r="B159" s="154"/>
      <c r="C159" s="154"/>
      <c r="D159" s="154"/>
      <c r="E159" s="154"/>
      <c r="F159" s="154"/>
      <c r="G159" s="154"/>
      <c r="H159" s="154"/>
      <c r="I159" s="6"/>
      <c r="J159" s="6"/>
    </row>
    <row r="160" spans="1:10" ht="18.75">
      <c r="A160" s="6"/>
      <c r="B160" s="154"/>
      <c r="C160" s="154"/>
      <c r="D160" s="154"/>
      <c r="E160" s="154"/>
      <c r="F160" s="154"/>
      <c r="G160" s="154"/>
      <c r="H160" s="154"/>
      <c r="I160" s="6"/>
      <c r="J160" s="6"/>
    </row>
    <row r="161" spans="1:10" ht="18.75">
      <c r="A161" s="6"/>
      <c r="B161" s="154"/>
      <c r="C161" s="154"/>
      <c r="D161" s="154"/>
      <c r="E161" s="154"/>
      <c r="F161" s="154"/>
      <c r="G161" s="154"/>
      <c r="H161" s="154"/>
      <c r="I161" s="6"/>
      <c r="J161" s="6"/>
    </row>
    <row r="162" spans="1:10" ht="18.75">
      <c r="A162" s="6"/>
      <c r="B162" s="154"/>
      <c r="C162" s="154"/>
      <c r="D162" s="154"/>
      <c r="E162" s="154"/>
      <c r="F162" s="154"/>
      <c r="G162" s="154"/>
      <c r="H162" s="154"/>
      <c r="I162" s="6"/>
      <c r="J162" s="6"/>
    </row>
    <row r="163" spans="1:10" ht="18.75">
      <c r="A163" s="6"/>
      <c r="B163" s="154"/>
      <c r="C163" s="154"/>
      <c r="D163" s="154"/>
      <c r="E163" s="154"/>
      <c r="F163" s="154"/>
      <c r="G163" s="154"/>
      <c r="H163" s="154"/>
      <c r="I163" s="6"/>
      <c r="J163" s="6"/>
    </row>
    <row r="164" spans="1:10" ht="18.75">
      <c r="A164" s="6"/>
      <c r="B164" s="154"/>
      <c r="C164" s="154"/>
      <c r="D164" s="154"/>
      <c r="E164" s="154"/>
      <c r="F164" s="154"/>
      <c r="G164" s="154"/>
      <c r="H164" s="154"/>
      <c r="I164" s="6"/>
      <c r="J164" s="6"/>
    </row>
    <row r="165" spans="1:10" ht="18.75">
      <c r="A165" s="6"/>
      <c r="B165" s="154"/>
      <c r="C165" s="154"/>
      <c r="D165" s="154"/>
      <c r="E165" s="154"/>
      <c r="F165" s="154"/>
      <c r="G165" s="154"/>
      <c r="H165" s="154"/>
      <c r="I165" s="6"/>
      <c r="J165" s="6"/>
    </row>
    <row r="166" spans="1:10" ht="18.75">
      <c r="A166" s="6"/>
      <c r="B166" s="154"/>
      <c r="C166" s="154"/>
      <c r="D166" s="154"/>
      <c r="E166" s="154"/>
      <c r="F166" s="154"/>
      <c r="G166" s="154"/>
      <c r="H166" s="154"/>
      <c r="I166" s="6"/>
      <c r="J166" s="6"/>
    </row>
    <row r="167" spans="1:10" ht="18.75">
      <c r="A167" s="6"/>
      <c r="B167" s="154"/>
      <c r="C167" s="154"/>
      <c r="D167" s="154"/>
      <c r="E167" s="154"/>
      <c r="F167" s="154"/>
      <c r="G167" s="154"/>
      <c r="H167" s="154"/>
      <c r="I167" s="6"/>
      <c r="J167" s="6"/>
    </row>
    <row r="168" spans="1:10" ht="18.75">
      <c r="A168" s="6"/>
      <c r="B168" s="154"/>
      <c r="C168" s="154"/>
      <c r="D168" s="154"/>
      <c r="E168" s="154"/>
      <c r="F168" s="154"/>
      <c r="G168" s="154"/>
      <c r="H168" s="154"/>
      <c r="I168" s="6"/>
      <c r="J168" s="6"/>
    </row>
    <row r="169" spans="1:10" ht="18.75">
      <c r="A169" s="6"/>
      <c r="B169" s="154"/>
      <c r="C169" s="154"/>
      <c r="D169" s="154"/>
      <c r="E169" s="154"/>
      <c r="F169" s="154"/>
      <c r="G169" s="154"/>
      <c r="H169" s="154"/>
      <c r="I169" s="6"/>
      <c r="J169" s="6"/>
    </row>
    <row r="170" spans="1:10" ht="18.75">
      <c r="A170" s="6"/>
      <c r="B170" s="154"/>
      <c r="C170" s="154"/>
      <c r="D170" s="154"/>
      <c r="E170" s="154"/>
      <c r="F170" s="154"/>
      <c r="G170" s="154"/>
      <c r="H170" s="154"/>
      <c r="I170" s="6"/>
      <c r="J170" s="6"/>
    </row>
    <row r="171" spans="1:10" ht="18.75">
      <c r="A171" s="6"/>
      <c r="B171" s="154"/>
      <c r="C171" s="154"/>
      <c r="D171" s="154"/>
      <c r="E171" s="154"/>
      <c r="F171" s="154"/>
      <c r="G171" s="154"/>
      <c r="H171" s="154"/>
      <c r="I171" s="6"/>
      <c r="J171" s="6"/>
    </row>
    <row r="172" spans="1:10" ht="18.75">
      <c r="A172" s="6"/>
      <c r="B172" s="154"/>
      <c r="C172" s="154"/>
      <c r="D172" s="154"/>
      <c r="E172" s="154"/>
      <c r="F172" s="154"/>
      <c r="G172" s="154"/>
      <c r="H172" s="154"/>
      <c r="I172" s="6"/>
      <c r="J172" s="6"/>
    </row>
    <row r="173" spans="1:10" ht="18.75">
      <c r="A173" s="6"/>
      <c r="B173" s="154"/>
      <c r="C173" s="154"/>
      <c r="D173" s="154"/>
      <c r="E173" s="154"/>
      <c r="F173" s="154"/>
      <c r="G173" s="154"/>
      <c r="H173" s="154"/>
      <c r="I173" s="6"/>
      <c r="J173" s="6"/>
    </row>
    <row r="174" spans="1:10" ht="18.75">
      <c r="A174" s="6"/>
      <c r="B174" s="154"/>
      <c r="C174" s="154"/>
      <c r="D174" s="154"/>
      <c r="E174" s="154"/>
      <c r="F174" s="154"/>
      <c r="G174" s="154"/>
      <c r="H174" s="154"/>
      <c r="I174" s="6"/>
      <c r="J174" s="6"/>
    </row>
    <row r="175" spans="1:10" ht="18.75">
      <c r="A175" s="6"/>
      <c r="B175" s="154"/>
      <c r="C175" s="154"/>
      <c r="D175" s="154"/>
      <c r="E175" s="154"/>
      <c r="F175" s="154"/>
      <c r="G175" s="154"/>
      <c r="H175" s="154"/>
      <c r="I175" s="6"/>
      <c r="J175" s="6"/>
    </row>
    <row r="176" spans="1:10" ht="18.75">
      <c r="A176" s="6"/>
      <c r="B176" s="154"/>
      <c r="C176" s="154"/>
      <c r="D176" s="154"/>
      <c r="E176" s="154"/>
      <c r="F176" s="154"/>
      <c r="G176" s="154"/>
      <c r="H176" s="154"/>
      <c r="I176" s="6"/>
      <c r="J176" s="6"/>
    </row>
    <row r="177" spans="1:10" ht="18.75">
      <c r="A177" s="6"/>
      <c r="B177" s="154"/>
      <c r="C177" s="154"/>
      <c r="D177" s="154"/>
      <c r="E177" s="154"/>
      <c r="F177" s="154"/>
      <c r="G177" s="154"/>
      <c r="H177" s="154"/>
      <c r="I177" s="6"/>
      <c r="J177" s="6"/>
    </row>
    <row r="178" spans="1:10" ht="18.75">
      <c r="A178" s="6"/>
      <c r="B178" s="154"/>
      <c r="C178" s="154"/>
      <c r="D178" s="154"/>
      <c r="E178" s="154"/>
      <c r="F178" s="154"/>
      <c r="G178" s="154"/>
      <c r="H178" s="154"/>
      <c r="I178" s="6"/>
      <c r="J178" s="6"/>
    </row>
    <row r="179" spans="1:10" ht="18.75">
      <c r="A179" s="6"/>
      <c r="B179" s="154"/>
      <c r="C179" s="154"/>
      <c r="D179" s="154"/>
      <c r="E179" s="154"/>
      <c r="F179" s="154"/>
      <c r="G179" s="154"/>
      <c r="H179" s="154"/>
      <c r="I179" s="6"/>
      <c r="J179" s="6"/>
    </row>
    <row r="180" spans="1:10" ht="18.75">
      <c r="A180" s="6"/>
      <c r="B180" s="154"/>
      <c r="C180" s="154"/>
      <c r="D180" s="154"/>
      <c r="E180" s="154"/>
      <c r="F180" s="154"/>
      <c r="G180" s="154"/>
      <c r="H180" s="154"/>
      <c r="I180" s="6"/>
      <c r="J180" s="6"/>
    </row>
    <row r="181" spans="1:10" ht="18.75">
      <c r="A181" s="6"/>
      <c r="B181" s="154"/>
      <c r="C181" s="154"/>
      <c r="D181" s="154"/>
      <c r="E181" s="154"/>
      <c r="F181" s="154"/>
      <c r="G181" s="154"/>
      <c r="H181" s="154"/>
      <c r="I181" s="6"/>
      <c r="J181" s="6"/>
    </row>
    <row r="182" spans="1:10" ht="18.75">
      <c r="A182" s="6"/>
      <c r="B182" s="154"/>
      <c r="C182" s="154"/>
      <c r="D182" s="154"/>
      <c r="E182" s="154"/>
      <c r="F182" s="154"/>
      <c r="G182" s="154"/>
      <c r="H182" s="154"/>
      <c r="I182" s="6"/>
      <c r="J182" s="6"/>
    </row>
    <row r="183" spans="1:10" ht="18.75">
      <c r="A183" s="6"/>
      <c r="B183" s="154"/>
      <c r="C183" s="154"/>
      <c r="D183" s="154"/>
      <c r="E183" s="154"/>
      <c r="F183" s="154"/>
      <c r="G183" s="154"/>
      <c r="H183" s="154"/>
      <c r="I183" s="6"/>
      <c r="J183" s="6"/>
    </row>
    <row r="184" spans="1:10" ht="18.75">
      <c r="A184" s="6"/>
      <c r="B184" s="154"/>
      <c r="C184" s="154"/>
      <c r="D184" s="154"/>
      <c r="E184" s="154"/>
      <c r="F184" s="154"/>
      <c r="G184" s="154"/>
      <c r="H184" s="154"/>
      <c r="I184" s="6"/>
      <c r="J184" s="6"/>
    </row>
    <row r="185" spans="1:10" ht="18.75">
      <c r="A185" s="6"/>
      <c r="B185" s="154"/>
      <c r="C185" s="154"/>
      <c r="D185" s="154"/>
      <c r="E185" s="154"/>
      <c r="F185" s="154"/>
      <c r="G185" s="154"/>
      <c r="H185" s="154"/>
      <c r="I185" s="6"/>
      <c r="J185" s="6"/>
    </row>
    <row r="186" spans="1:10" ht="18.75">
      <c r="A186" s="6"/>
      <c r="B186" s="154"/>
      <c r="C186" s="154"/>
      <c r="D186" s="154"/>
      <c r="E186" s="154"/>
      <c r="F186" s="154"/>
      <c r="G186" s="154"/>
      <c r="H186" s="154"/>
      <c r="I186" s="6"/>
      <c r="J186" s="6"/>
    </row>
    <row r="187" spans="1:10" ht="18.75">
      <c r="A187" s="6"/>
      <c r="B187" s="154"/>
      <c r="C187" s="154"/>
      <c r="D187" s="154"/>
      <c r="E187" s="154"/>
      <c r="F187" s="154"/>
      <c r="G187" s="154"/>
      <c r="H187" s="154"/>
      <c r="I187" s="6"/>
      <c r="J187" s="6"/>
    </row>
    <row r="188" spans="1:10" ht="18.75">
      <c r="A188" s="6"/>
      <c r="B188" s="154"/>
      <c r="C188" s="154"/>
      <c r="D188" s="154"/>
      <c r="E188" s="154"/>
      <c r="F188" s="154"/>
      <c r="G188" s="154"/>
      <c r="H188" s="154"/>
      <c r="I188" s="6"/>
      <c r="J188" s="6"/>
    </row>
    <row r="189" spans="1:10" ht="18.75">
      <c r="A189" s="6"/>
      <c r="B189" s="154"/>
      <c r="C189" s="154"/>
      <c r="D189" s="154"/>
      <c r="E189" s="154"/>
      <c r="F189" s="154"/>
      <c r="G189" s="154"/>
      <c r="H189" s="154"/>
      <c r="I189" s="6"/>
      <c r="J189" s="6"/>
    </row>
    <row r="190" spans="1:10" ht="18.75">
      <c r="A190" s="6"/>
      <c r="B190" s="154"/>
      <c r="C190" s="154"/>
      <c r="D190" s="154"/>
      <c r="E190" s="154"/>
      <c r="F190" s="154"/>
      <c r="G190" s="154"/>
      <c r="H190" s="154"/>
      <c r="I190" s="6"/>
      <c r="J190" s="6"/>
    </row>
    <row r="191" spans="1:10" ht="18.75">
      <c r="A191" s="6"/>
      <c r="B191" s="154"/>
      <c r="C191" s="154"/>
      <c r="D191" s="154"/>
      <c r="E191" s="154"/>
      <c r="F191" s="154"/>
      <c r="G191" s="154"/>
      <c r="H191" s="154"/>
      <c r="I191" s="6"/>
      <c r="J191" s="6"/>
    </row>
    <row r="192" spans="1:10" ht="18.75">
      <c r="A192" s="6"/>
      <c r="B192" s="154"/>
      <c r="C192" s="154"/>
      <c r="D192" s="154"/>
      <c r="E192" s="154"/>
      <c r="F192" s="154"/>
      <c r="G192" s="154"/>
      <c r="H192" s="154"/>
      <c r="I192" s="6"/>
      <c r="J192" s="6"/>
    </row>
    <row r="193" spans="1:10" ht="18.75">
      <c r="A193" s="6"/>
      <c r="B193" s="154"/>
      <c r="C193" s="154"/>
      <c r="D193" s="154"/>
      <c r="E193" s="154"/>
      <c r="F193" s="154"/>
      <c r="G193" s="154"/>
      <c r="H193" s="154"/>
      <c r="I193" s="6"/>
      <c r="J193" s="6"/>
    </row>
    <row r="194" spans="1:10" ht="18.75">
      <c r="A194" s="6"/>
      <c r="B194" s="154"/>
      <c r="C194" s="154"/>
      <c r="D194" s="154"/>
      <c r="E194" s="154"/>
      <c r="F194" s="154"/>
      <c r="G194" s="154"/>
      <c r="H194" s="154"/>
      <c r="I194" s="6"/>
      <c r="J194" s="6"/>
    </row>
    <row r="195" spans="1:10" ht="18.75">
      <c r="A195" s="6"/>
      <c r="B195" s="154"/>
      <c r="C195" s="154"/>
      <c r="D195" s="154"/>
      <c r="E195" s="154"/>
      <c r="F195" s="154"/>
      <c r="G195" s="154"/>
      <c r="H195" s="154"/>
      <c r="I195" s="6"/>
      <c r="J195" s="6"/>
    </row>
    <row r="196" spans="1:10" ht="18.75">
      <c r="A196" s="6"/>
      <c r="B196" s="154"/>
      <c r="C196" s="154"/>
      <c r="D196" s="154"/>
      <c r="E196" s="154"/>
      <c r="F196" s="154"/>
      <c r="G196" s="154"/>
      <c r="H196" s="154"/>
      <c r="I196" s="6"/>
      <c r="J196" s="6"/>
    </row>
    <row r="197" spans="2:10" ht="18.75">
      <c r="B197" s="154"/>
      <c r="C197" s="154"/>
      <c r="D197" s="154"/>
      <c r="E197" s="154"/>
      <c r="F197" s="154"/>
      <c r="G197" s="154"/>
      <c r="H197" s="154"/>
      <c r="I197" s="6"/>
      <c r="J197" s="6"/>
    </row>
    <row r="198" spans="2:10" ht="18.75">
      <c r="B198" s="154"/>
      <c r="C198" s="154"/>
      <c r="D198" s="154"/>
      <c r="E198" s="154"/>
      <c r="F198" s="154"/>
      <c r="G198" s="154"/>
      <c r="H198" s="154"/>
      <c r="I198" s="6"/>
      <c r="J198" s="6"/>
    </row>
    <row r="199" spans="2:10" ht="18.75">
      <c r="B199" s="154"/>
      <c r="C199" s="154"/>
      <c r="D199" s="154"/>
      <c r="E199" s="154"/>
      <c r="F199" s="154"/>
      <c r="G199" s="154"/>
      <c r="H199" s="154"/>
      <c r="I199" s="6"/>
      <c r="J199" s="6"/>
    </row>
    <row r="200" spans="2:10" ht="18.75">
      <c r="B200" s="154"/>
      <c r="C200" s="154"/>
      <c r="D200" s="154"/>
      <c r="E200" s="154"/>
      <c r="F200" s="154"/>
      <c r="G200" s="154"/>
      <c r="H200" s="154"/>
      <c r="I200" s="6"/>
      <c r="J200" s="6"/>
    </row>
    <row r="201" spans="2:10" ht="18.75">
      <c r="B201" s="154"/>
      <c r="C201" s="154"/>
      <c r="D201" s="154"/>
      <c r="E201" s="154"/>
      <c r="F201" s="154"/>
      <c r="G201" s="154"/>
      <c r="H201" s="154"/>
      <c r="I201" s="6"/>
      <c r="J201" s="6"/>
    </row>
    <row r="202" spans="2:10" ht="18.75">
      <c r="B202" s="154"/>
      <c r="C202" s="154"/>
      <c r="D202" s="154"/>
      <c r="E202" s="154"/>
      <c r="F202" s="154"/>
      <c r="G202" s="154"/>
      <c r="H202" s="154"/>
      <c r="I202" s="6"/>
      <c r="J202" s="6"/>
    </row>
    <row r="203" spans="2:10" ht="18.75">
      <c r="B203" s="154"/>
      <c r="C203" s="154"/>
      <c r="D203" s="154"/>
      <c r="E203" s="154"/>
      <c r="F203" s="154"/>
      <c r="G203" s="154"/>
      <c r="H203" s="154"/>
      <c r="I203" s="6"/>
      <c r="J203" s="6"/>
    </row>
    <row r="204" spans="2:10" ht="18.75">
      <c r="B204" s="154"/>
      <c r="C204" s="154"/>
      <c r="D204" s="154"/>
      <c r="E204" s="154"/>
      <c r="F204" s="154"/>
      <c r="G204" s="154"/>
      <c r="H204" s="154"/>
      <c r="I204" s="6"/>
      <c r="J204" s="6"/>
    </row>
    <row r="205" spans="2:10" ht="18.75">
      <c r="B205" s="154"/>
      <c r="C205" s="154"/>
      <c r="D205" s="154"/>
      <c r="E205" s="154"/>
      <c r="F205" s="154"/>
      <c r="G205" s="154"/>
      <c r="H205" s="154"/>
      <c r="I205" s="6"/>
      <c r="J205" s="6"/>
    </row>
    <row r="206" spans="2:10" ht="18.75">
      <c r="B206" s="154"/>
      <c r="C206" s="154"/>
      <c r="D206" s="154"/>
      <c r="E206" s="154"/>
      <c r="F206" s="154"/>
      <c r="G206" s="154"/>
      <c r="H206" s="154"/>
      <c r="I206" s="6"/>
      <c r="J206" s="6"/>
    </row>
    <row r="207" spans="2:10" ht="18.75">
      <c r="B207" s="154"/>
      <c r="C207" s="154"/>
      <c r="D207" s="154"/>
      <c r="E207" s="154"/>
      <c r="F207" s="154"/>
      <c r="G207" s="154"/>
      <c r="H207" s="154"/>
      <c r="I207" s="6"/>
      <c r="J207" s="6"/>
    </row>
    <row r="208" spans="2:10" ht="18.75">
      <c r="B208" s="154"/>
      <c r="C208" s="154"/>
      <c r="D208" s="154"/>
      <c r="E208" s="154"/>
      <c r="F208" s="154"/>
      <c r="G208" s="154"/>
      <c r="H208" s="154"/>
      <c r="I208" s="6"/>
      <c r="J208" s="6"/>
    </row>
    <row r="209" spans="2:10" ht="18.75">
      <c r="B209" s="154"/>
      <c r="C209" s="154"/>
      <c r="D209" s="154"/>
      <c r="E209" s="154"/>
      <c r="F209" s="154"/>
      <c r="G209" s="154"/>
      <c r="H209" s="154"/>
      <c r="I209" s="6"/>
      <c r="J209" s="6"/>
    </row>
    <row r="210" spans="2:10" ht="18.75">
      <c r="B210" s="154"/>
      <c r="C210" s="154"/>
      <c r="D210" s="154"/>
      <c r="E210" s="154"/>
      <c r="F210" s="154"/>
      <c r="G210" s="154"/>
      <c r="H210" s="154"/>
      <c r="I210" s="6"/>
      <c r="J210" s="6"/>
    </row>
    <row r="211" spans="2:10" ht="18.75">
      <c r="B211" s="154"/>
      <c r="C211" s="154"/>
      <c r="D211" s="154"/>
      <c r="E211" s="154"/>
      <c r="F211" s="154"/>
      <c r="G211" s="154"/>
      <c r="H211" s="154"/>
      <c r="I211" s="6"/>
      <c r="J211" s="6"/>
    </row>
    <row r="212" spans="2:10" ht="18.75">
      <c r="B212" s="154"/>
      <c r="C212" s="154"/>
      <c r="D212" s="154"/>
      <c r="E212" s="154"/>
      <c r="F212" s="154"/>
      <c r="G212" s="154"/>
      <c r="H212" s="154"/>
      <c r="I212" s="6"/>
      <c r="J212" s="6"/>
    </row>
    <row r="213" spans="2:10" ht="18.75">
      <c r="B213" s="154"/>
      <c r="C213" s="154"/>
      <c r="D213" s="154"/>
      <c r="E213" s="154"/>
      <c r="F213" s="154"/>
      <c r="G213" s="154"/>
      <c r="H213" s="154"/>
      <c r="I213" s="6"/>
      <c r="J213" s="6"/>
    </row>
    <row r="214" spans="2:10" ht="18.75">
      <c r="B214" s="154"/>
      <c r="C214" s="154"/>
      <c r="D214" s="154"/>
      <c r="E214" s="154"/>
      <c r="F214" s="154"/>
      <c r="G214" s="154"/>
      <c r="H214" s="154"/>
      <c r="I214" s="6"/>
      <c r="J214" s="6"/>
    </row>
    <row r="215" spans="2:10" ht="18.75">
      <c r="B215" s="154"/>
      <c r="C215" s="154"/>
      <c r="D215" s="154"/>
      <c r="E215" s="154"/>
      <c r="F215" s="154"/>
      <c r="G215" s="154"/>
      <c r="H215" s="154"/>
      <c r="I215" s="6"/>
      <c r="J215" s="6"/>
    </row>
    <row r="216" spans="2:10" ht="18.75">
      <c r="B216" s="154"/>
      <c r="C216" s="154"/>
      <c r="D216" s="154"/>
      <c r="E216" s="154"/>
      <c r="F216" s="154"/>
      <c r="G216" s="154"/>
      <c r="H216" s="154"/>
      <c r="I216" s="6"/>
      <c r="J216" s="6"/>
    </row>
    <row r="217" spans="2:10" ht="18.75">
      <c r="B217" s="154"/>
      <c r="C217" s="154"/>
      <c r="D217" s="154"/>
      <c r="E217" s="154"/>
      <c r="F217" s="154"/>
      <c r="G217" s="154"/>
      <c r="H217" s="154"/>
      <c r="I217" s="6"/>
      <c r="J217" s="6"/>
    </row>
    <row r="218" spans="2:10" ht="18.75">
      <c r="B218" s="154"/>
      <c r="C218" s="154"/>
      <c r="D218" s="154"/>
      <c r="E218" s="154"/>
      <c r="F218" s="154"/>
      <c r="G218" s="154"/>
      <c r="H218" s="154"/>
      <c r="I218" s="6"/>
      <c r="J218" s="6"/>
    </row>
    <row r="219" spans="2:8" ht="18.75">
      <c r="B219" s="4"/>
      <c r="C219" s="4"/>
      <c r="D219" s="4"/>
      <c r="E219" s="4"/>
      <c r="F219" s="4"/>
      <c r="G219" s="4"/>
      <c r="H219" s="4"/>
    </row>
    <row r="220" spans="2:8" ht="18.75">
      <c r="B220" s="4"/>
      <c r="C220" s="4"/>
      <c r="D220" s="4"/>
      <c r="E220" s="4"/>
      <c r="F220" s="4"/>
      <c r="G220" s="4"/>
      <c r="H220" s="4"/>
    </row>
    <row r="221" spans="2:8" ht="18.75">
      <c r="B221" s="4"/>
      <c r="C221" s="4"/>
      <c r="D221" s="4"/>
      <c r="E221" s="4"/>
      <c r="F221" s="4"/>
      <c r="G221" s="4"/>
      <c r="H221" s="4"/>
    </row>
    <row r="222" spans="2:8" ht="18.75">
      <c r="B222" s="4"/>
      <c r="C222" s="4"/>
      <c r="D222" s="4"/>
      <c r="E222" s="4"/>
      <c r="F222" s="4"/>
      <c r="G222" s="4"/>
      <c r="H222" s="4"/>
    </row>
    <row r="223" spans="2:8" ht="18.75">
      <c r="B223" s="4"/>
      <c r="C223" s="4"/>
      <c r="D223" s="4"/>
      <c r="E223" s="4"/>
      <c r="F223" s="4"/>
      <c r="G223" s="4"/>
      <c r="H223" s="4"/>
    </row>
    <row r="224" spans="2:8" ht="18.75">
      <c r="B224" s="4"/>
      <c r="C224" s="4"/>
      <c r="D224" s="4"/>
      <c r="E224" s="4"/>
      <c r="F224" s="4"/>
      <c r="G224" s="4"/>
      <c r="H224" s="4"/>
    </row>
    <row r="225" spans="2:8" ht="18.75">
      <c r="B225" s="4"/>
      <c r="C225" s="4"/>
      <c r="D225" s="4"/>
      <c r="E225" s="4"/>
      <c r="F225" s="4"/>
      <c r="G225" s="4"/>
      <c r="H225" s="4"/>
    </row>
    <row r="226" spans="2:8" ht="18.75">
      <c r="B226" s="4"/>
      <c r="C226" s="4"/>
      <c r="D226" s="4"/>
      <c r="E226" s="4"/>
      <c r="F226" s="4"/>
      <c r="G226" s="4"/>
      <c r="H226" s="4"/>
    </row>
    <row r="227" spans="2:8" ht="18.75">
      <c r="B227" s="4"/>
      <c r="C227" s="4"/>
      <c r="D227" s="4"/>
      <c r="E227" s="4"/>
      <c r="F227" s="4"/>
      <c r="G227" s="4"/>
      <c r="H227" s="4"/>
    </row>
    <row r="228" spans="2:8" ht="18.75">
      <c r="B228" s="4"/>
      <c r="C228" s="4"/>
      <c r="D228" s="4"/>
      <c r="E228" s="4"/>
      <c r="F228" s="4"/>
      <c r="G228" s="4"/>
      <c r="H228" s="4"/>
    </row>
    <row r="229" spans="2:8" ht="18.75">
      <c r="B229" s="4"/>
      <c r="C229" s="4"/>
      <c r="D229" s="4"/>
      <c r="E229" s="4"/>
      <c r="F229" s="4"/>
      <c r="G229" s="4"/>
      <c r="H229" s="4"/>
    </row>
    <row r="230" spans="2:8" ht="18.75">
      <c r="B230" s="4"/>
      <c r="C230" s="4"/>
      <c r="D230" s="4"/>
      <c r="E230" s="4"/>
      <c r="F230" s="4"/>
      <c r="G230" s="4"/>
      <c r="H230" s="4"/>
    </row>
    <row r="231" spans="2:8" ht="18.75">
      <c r="B231" s="4"/>
      <c r="C231" s="4"/>
      <c r="D231" s="4"/>
      <c r="E231" s="4"/>
      <c r="F231" s="4"/>
      <c r="G231" s="4"/>
      <c r="H231" s="4"/>
    </row>
    <row r="232" spans="2:8" ht="18.75">
      <c r="B232" s="4"/>
      <c r="C232" s="4"/>
      <c r="D232" s="4"/>
      <c r="E232" s="4"/>
      <c r="F232" s="4"/>
      <c r="G232" s="4"/>
      <c r="H232" s="4"/>
    </row>
    <row r="233" spans="2:8" ht="18.75">
      <c r="B233" s="4"/>
      <c r="C233" s="4"/>
      <c r="D233" s="4"/>
      <c r="E233" s="4"/>
      <c r="F233" s="4"/>
      <c r="G233" s="4"/>
      <c r="H233" s="4"/>
    </row>
    <row r="234" spans="2:8" ht="18.75">
      <c r="B234" s="4"/>
      <c r="C234" s="4"/>
      <c r="D234" s="4"/>
      <c r="E234" s="4"/>
      <c r="F234" s="4"/>
      <c r="G234" s="4"/>
      <c r="H234" s="4"/>
    </row>
    <row r="235" spans="2:8" ht="18.75">
      <c r="B235" s="4"/>
      <c r="C235" s="4"/>
      <c r="D235" s="4"/>
      <c r="E235" s="4"/>
      <c r="F235" s="4"/>
      <c r="G235" s="4"/>
      <c r="H235" s="4"/>
    </row>
    <row r="236" spans="2:8" ht="18.75">
      <c r="B236" s="4"/>
      <c r="C236" s="4"/>
      <c r="D236" s="4"/>
      <c r="E236" s="4"/>
      <c r="F236" s="4"/>
      <c r="G236" s="4"/>
      <c r="H236" s="4"/>
    </row>
    <row r="237" spans="2:8" ht="18.75">
      <c r="B237" s="4"/>
      <c r="C237" s="4"/>
      <c r="D237" s="4"/>
      <c r="E237" s="4"/>
      <c r="F237" s="4"/>
      <c r="G237" s="4"/>
      <c r="H237" s="4"/>
    </row>
    <row r="238" spans="2:8" ht="18.75">
      <c r="B238" s="4"/>
      <c r="C238" s="4"/>
      <c r="D238" s="4"/>
      <c r="E238" s="4"/>
      <c r="F238" s="4"/>
      <c r="G238" s="4"/>
      <c r="H238" s="4"/>
    </row>
    <row r="239" spans="2:8" ht="18.75">
      <c r="B239" s="4"/>
      <c r="C239" s="4"/>
      <c r="D239" s="4"/>
      <c r="E239" s="4"/>
      <c r="F239" s="4"/>
      <c r="G239" s="4"/>
      <c r="H239" s="4"/>
    </row>
    <row r="240" spans="2:8" ht="18.75">
      <c r="B240" s="4"/>
      <c r="C240" s="4"/>
      <c r="D240" s="4"/>
      <c r="E240" s="4"/>
      <c r="F240" s="4"/>
      <c r="G240" s="4"/>
      <c r="H240" s="4"/>
    </row>
    <row r="241" spans="2:8" ht="18.75">
      <c r="B241" s="4"/>
      <c r="C241" s="4"/>
      <c r="D241" s="4"/>
      <c r="E241" s="4"/>
      <c r="F241" s="4"/>
      <c r="G241" s="4"/>
      <c r="H241" s="4"/>
    </row>
    <row r="242" spans="2:8" ht="18.75">
      <c r="B242" s="4"/>
      <c r="C242" s="4"/>
      <c r="D242" s="4"/>
      <c r="E242" s="4"/>
      <c r="F242" s="4"/>
      <c r="G242" s="4"/>
      <c r="H242" s="4"/>
    </row>
    <row r="243" spans="2:8" ht="18.75">
      <c r="B243" s="4"/>
      <c r="C243" s="4"/>
      <c r="D243" s="4"/>
      <c r="E243" s="4"/>
      <c r="F243" s="4"/>
      <c r="G243" s="4"/>
      <c r="H243" s="4"/>
    </row>
    <row r="244" spans="2:8" ht="18.75">
      <c r="B244" s="4"/>
      <c r="C244" s="4"/>
      <c r="D244" s="4"/>
      <c r="E244" s="4"/>
      <c r="F244" s="4"/>
      <c r="G244" s="4"/>
      <c r="H244" s="4"/>
    </row>
    <row r="245" spans="2:8" ht="18.75">
      <c r="B245" s="4"/>
      <c r="C245" s="4"/>
      <c r="D245" s="4"/>
      <c r="E245" s="4"/>
      <c r="F245" s="4"/>
      <c r="G245" s="4"/>
      <c r="H245" s="4"/>
    </row>
    <row r="246" spans="2:8" ht="18.75">
      <c r="B246" s="4"/>
      <c r="C246" s="4"/>
      <c r="D246" s="4"/>
      <c r="E246" s="4"/>
      <c r="F246" s="4"/>
      <c r="G246" s="4"/>
      <c r="H246" s="4"/>
    </row>
    <row r="247" spans="2:8" ht="18.75">
      <c r="B247" s="4"/>
      <c r="C247" s="4"/>
      <c r="D247" s="4"/>
      <c r="E247" s="4"/>
      <c r="F247" s="4"/>
      <c r="G247" s="4"/>
      <c r="H247" s="4"/>
    </row>
    <row r="248" spans="2:8" ht="18.75">
      <c r="B248" s="4"/>
      <c r="C248" s="4"/>
      <c r="D248" s="4"/>
      <c r="E248" s="4"/>
      <c r="F248" s="4"/>
      <c r="G248" s="4"/>
      <c r="H248" s="4"/>
    </row>
    <row r="249" spans="2:8" ht="18.75">
      <c r="B249" s="4"/>
      <c r="C249" s="4"/>
      <c r="D249" s="4"/>
      <c r="E249" s="4"/>
      <c r="F249" s="4"/>
      <c r="G249" s="4"/>
      <c r="H249" s="4"/>
    </row>
    <row r="250" spans="2:8" ht="18.75">
      <c r="B250" s="4"/>
      <c r="C250" s="4"/>
      <c r="D250" s="4"/>
      <c r="E250" s="4"/>
      <c r="F250" s="4"/>
      <c r="G250" s="4"/>
      <c r="H250" s="4"/>
    </row>
    <row r="251" spans="2:8" ht="18.75">
      <c r="B251" s="4"/>
      <c r="C251" s="4"/>
      <c r="D251" s="4"/>
      <c r="E251" s="4"/>
      <c r="F251" s="4"/>
      <c r="G251" s="4"/>
      <c r="H251" s="4"/>
    </row>
    <row r="252" spans="2:8" ht="18.75">
      <c r="B252" s="4"/>
      <c r="C252" s="4"/>
      <c r="D252" s="4"/>
      <c r="E252" s="4"/>
      <c r="F252" s="4"/>
      <c r="G252" s="4"/>
      <c r="H252" s="4"/>
    </row>
    <row r="253" spans="2:8" ht="18.75">
      <c r="B253" s="4"/>
      <c r="C253" s="4"/>
      <c r="D253" s="4"/>
      <c r="E253" s="4"/>
      <c r="F253" s="4"/>
      <c r="G253" s="4"/>
      <c r="H253" s="4"/>
    </row>
    <row r="254" spans="2:8" ht="18.75">
      <c r="B254" s="4"/>
      <c r="C254" s="4"/>
      <c r="D254" s="4"/>
      <c r="E254" s="4"/>
      <c r="F254" s="4"/>
      <c r="G254" s="4"/>
      <c r="H254" s="4"/>
    </row>
    <row r="255" spans="2:8" ht="18.75">
      <c r="B255" s="4"/>
      <c r="C255" s="4"/>
      <c r="D255" s="4"/>
      <c r="E255" s="4"/>
      <c r="F255" s="4"/>
      <c r="G255" s="4"/>
      <c r="H255" s="4"/>
    </row>
    <row r="256" spans="2:8" ht="18.75">
      <c r="B256" s="4"/>
      <c r="C256" s="4"/>
      <c r="D256" s="4"/>
      <c r="E256" s="4"/>
      <c r="F256" s="4"/>
      <c r="G256" s="4"/>
      <c r="H256" s="4"/>
    </row>
    <row r="257" spans="2:8" ht="18.75">
      <c r="B257" s="4"/>
      <c r="C257" s="4"/>
      <c r="D257" s="4"/>
      <c r="E257" s="4"/>
      <c r="F257" s="4"/>
      <c r="G257" s="4"/>
      <c r="H257" s="4"/>
    </row>
    <row r="258" spans="2:8" ht="18.75">
      <c r="B258" s="4"/>
      <c r="C258" s="4"/>
      <c r="D258" s="4"/>
      <c r="E258" s="4"/>
      <c r="F258" s="4"/>
      <c r="G258" s="4"/>
      <c r="H258" s="4"/>
    </row>
    <row r="259" spans="2:8" ht="18.75">
      <c r="B259" s="4"/>
      <c r="C259" s="4"/>
      <c r="D259" s="4"/>
      <c r="E259" s="4"/>
      <c r="F259" s="4"/>
      <c r="G259" s="4"/>
      <c r="H259" s="4"/>
    </row>
    <row r="260" spans="2:8" ht="18.75">
      <c r="B260" s="4"/>
      <c r="C260" s="4"/>
      <c r="D260" s="4"/>
      <c r="E260" s="4"/>
      <c r="F260" s="4"/>
      <c r="G260" s="4"/>
      <c r="H260" s="4"/>
    </row>
    <row r="261" spans="2:8" ht="18.75">
      <c r="B261" s="4"/>
      <c r="C261" s="4"/>
      <c r="D261" s="4"/>
      <c r="E261" s="4"/>
      <c r="F261" s="4"/>
      <c r="G261" s="4"/>
      <c r="H261" s="4"/>
    </row>
    <row r="262" spans="2:8" ht="18.75">
      <c r="B262" s="4"/>
      <c r="C262" s="4"/>
      <c r="D262" s="4"/>
      <c r="E262" s="4"/>
      <c r="F262" s="4"/>
      <c r="G262" s="4"/>
      <c r="H262" s="4"/>
    </row>
    <row r="263" spans="2:8" ht="18.75">
      <c r="B263" s="4"/>
      <c r="C263" s="4"/>
      <c r="D263" s="4"/>
      <c r="E263" s="4"/>
      <c r="F263" s="4"/>
      <c r="G263" s="4"/>
      <c r="H263" s="4"/>
    </row>
  </sheetData>
  <sheetProtection/>
  <mergeCells count="11">
    <mergeCell ref="G10:G11"/>
    <mergeCell ref="H10:H11"/>
    <mergeCell ref="I10:J10"/>
    <mergeCell ref="B83:E83"/>
    <mergeCell ref="B8:G8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Пользователь</cp:lastModifiedBy>
  <cp:lastPrinted>2019-12-18T13:05:30Z</cp:lastPrinted>
  <dcterms:created xsi:type="dcterms:W3CDTF">2000-04-01T16:13:39Z</dcterms:created>
  <dcterms:modified xsi:type="dcterms:W3CDTF">2019-12-24T08:37:01Z</dcterms:modified>
  <cp:category/>
  <cp:version/>
  <cp:contentType/>
  <cp:contentStatus/>
</cp:coreProperties>
</file>