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2019" sheetId="1" r:id="rId1"/>
    <sheet name="Анализ " sheetId="2" r:id="rId2"/>
  </sheets>
  <definedNames>
    <definedName name="_xlnm.Print_Titles" localSheetId="1">'Анализ '!$A:$B</definedName>
    <definedName name="_xlnm.Print_Area" localSheetId="0">'2019'!$A$1:$H$53</definedName>
    <definedName name="_xlnm.Print_Area" localSheetId="1">'Анализ '!$A$1:$Q$49</definedName>
  </definedNames>
  <calcPr fullCalcOnLoad="1"/>
</workbook>
</file>

<file path=xl/sharedStrings.xml><?xml version="1.0" encoding="utf-8"?>
<sst xmlns="http://schemas.openxmlformats.org/spreadsheetml/2006/main" count="117" uniqueCount="105">
  <si>
    <t>Бюджет</t>
  </si>
  <si>
    <t>%</t>
  </si>
  <si>
    <t>ЦССМ</t>
  </si>
  <si>
    <t>Терцентр</t>
  </si>
  <si>
    <t>Культура</t>
  </si>
  <si>
    <t>м.Дружківка</t>
  </si>
  <si>
    <t>Бюджет з</t>
  </si>
  <si>
    <t>Виконано</t>
  </si>
  <si>
    <t>виконання</t>
  </si>
  <si>
    <t>Питома</t>
  </si>
  <si>
    <t>вага</t>
  </si>
  <si>
    <t>Наименування</t>
  </si>
  <si>
    <t>Освіта</t>
  </si>
  <si>
    <t>Охорона здоров"я</t>
  </si>
  <si>
    <t>Рада ветеранів</t>
  </si>
  <si>
    <t>ВСЬОГО</t>
  </si>
  <si>
    <t xml:space="preserve">          по</t>
  </si>
  <si>
    <t xml:space="preserve">Итого </t>
  </si>
  <si>
    <t>Спеціальний фонд</t>
  </si>
  <si>
    <t xml:space="preserve">                 Загальний фонд</t>
  </si>
  <si>
    <t xml:space="preserve">                 Спеціальний фонд</t>
  </si>
  <si>
    <t xml:space="preserve">                     РАЗОМ</t>
  </si>
  <si>
    <t>грн.</t>
  </si>
  <si>
    <t>% виконання</t>
  </si>
  <si>
    <t>Начальник міськфінуправління</t>
  </si>
  <si>
    <t>Програми ЦССМ</t>
  </si>
  <si>
    <t>загальний+ спеціальний</t>
  </si>
  <si>
    <t>Інші програми соціального захисту дітей</t>
  </si>
  <si>
    <t>Виплата грошової допомоги фізичним  особам</t>
  </si>
  <si>
    <t>Центр профісіональной реабілітації інвалідов</t>
  </si>
  <si>
    <t>Фізична культура і спорт</t>
  </si>
  <si>
    <t>тис.грн.</t>
  </si>
  <si>
    <t>Виконано за відповідний період минулого року</t>
  </si>
  <si>
    <t>Виконано за звітний період поточного року</t>
  </si>
  <si>
    <t>Бюджет з урахуванням змін</t>
  </si>
  <si>
    <t>Виплата допомоги сім`ям з дітьми, малозабезпеченим сім`ям, інвалідам з дитинства, дітям-інвалідам, тимчасової ержавної допомоги дітям та допомоги по догляду за інвалідами I чи II групи внаслідок психічного захворювання</t>
  </si>
  <si>
    <t>Соціальний захист та соціальне забезпечення</t>
  </si>
  <si>
    <t>Субсидії населенню на відшкодування витрат на оплату житлово - комунальних послуг</t>
  </si>
  <si>
    <r>
      <t>Дитячі будинки (в т.ч. сімейного типу, прийомні сім’</t>
    </r>
    <r>
      <rPr>
        <sz val="6"/>
        <rFont val="Times New Roman"/>
        <family val="1"/>
      </rPr>
      <t>ї)</t>
    </r>
  </si>
  <si>
    <t>Видатки на соціальний захист населення , що здійснюються за рахунок коштів з державної субвенції</t>
  </si>
  <si>
    <t>Пільги окремих категорям населення на оплату житлово - комунальних послуг</t>
  </si>
  <si>
    <t>Пільги та субсидії населенню на придбання твердого палива та скрапленого газу</t>
  </si>
  <si>
    <t>Інші пільги населенню</t>
  </si>
  <si>
    <t xml:space="preserve"> в т.ч. за рахунок субвенції</t>
  </si>
  <si>
    <t>зведеному бюджету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</si>
  <si>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</si>
  <si>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 xml:space="preserve">І.В.Трушина </t>
  </si>
  <si>
    <t>І.В. Трушина</t>
  </si>
  <si>
    <t>0100</t>
  </si>
  <si>
    <t>1000</t>
  </si>
  <si>
    <t>2000</t>
  </si>
  <si>
    <t>3000</t>
  </si>
  <si>
    <t>3104</t>
  </si>
  <si>
    <t>Органи місцевого самоврядування</t>
  </si>
  <si>
    <t>3105</t>
  </si>
  <si>
    <t>4000</t>
  </si>
  <si>
    <t>5000</t>
  </si>
  <si>
    <t>6000</t>
  </si>
  <si>
    <t>7300</t>
  </si>
  <si>
    <t>урахуванням змін</t>
  </si>
  <si>
    <t>ТКВКБМС</t>
  </si>
  <si>
    <t>КТКВМБ</t>
  </si>
  <si>
    <t>Наименування КТКВМБ</t>
  </si>
  <si>
    <t>3011</t>
  </si>
  <si>
    <t>3012</t>
  </si>
  <si>
    <t>3020</t>
  </si>
  <si>
    <t>3030</t>
  </si>
  <si>
    <t>3121</t>
  </si>
  <si>
    <t>3123</t>
  </si>
  <si>
    <t>3160</t>
  </si>
  <si>
    <t>3180</t>
  </si>
  <si>
    <t>3192</t>
  </si>
  <si>
    <t>3230</t>
  </si>
  <si>
    <t>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</si>
  <si>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</si>
  <si>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3241</t>
  </si>
  <si>
    <t>3242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</si>
  <si>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</si>
  <si>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</si>
  <si>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</si>
  <si>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</si>
  <si>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</si>
  <si>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</si>
  <si>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</si>
  <si>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9770</t>
  </si>
  <si>
    <t>Інші субвенції з місцевого бюджету</t>
  </si>
  <si>
    <t>3040, 3080</t>
  </si>
  <si>
    <t>3112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</si>
  <si>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</si>
  <si>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</si>
  <si>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Забезпечення реалізації окремих програм для осіб з інвалідністю</t>
  </si>
  <si>
    <t>3170</t>
  </si>
  <si>
    <t xml:space="preserve">Житлово- комунальне господарство </t>
  </si>
  <si>
    <t>Здійснення заходів із землеустрою</t>
  </si>
  <si>
    <t>7130</t>
  </si>
  <si>
    <t>3050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</si>
  <si>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</si>
  <si>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</si>
  <si>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3090</t>
  </si>
  <si>
    <t>2019 р</t>
  </si>
  <si>
    <t>Виконання бюджету за січень-червень 2019 року</t>
  </si>
  <si>
    <t>Виконання бюджету за січень - червень  2019 року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</si>
  <si>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</si>
  <si>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</si>
  <si>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% виконання 2019 до 2018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</si>
</sst>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_-* #,##0.0_р_._-;\-* #,##0.0_р_._-;_-* &quot;-&quot;??_р_._-;_-@_-"/>
    <numFmt numFmtId="188" formatCode="_-* #,##0.0\ _г_р_н_._-;\-* #,##0.0\ _г_р_н_._-;_-* &quot;-&quot;?\ _г_р_н_._-;_-@_-"/>
    <numFmt numFmtId="189" formatCode="#,##0.0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_р_._-;_-@_-"/>
    <numFmt numFmtId="196" formatCode="_-* #,##0.00_р_._-;\-* #,##0.00_р_._-;_-* &quot;-&quot;_р_._-;_-@_-"/>
    <numFmt numFmtId="197" formatCode="_-* #,##0_р_._-;\-* #,##0_р_._-;_-* &quot;-&quot;??_р_._-;_-@_-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4" fillId="0" borderId="15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88" fontId="0" fillId="0" borderId="0" xfId="0" applyNumberFormat="1" applyAlignment="1">
      <alignment/>
    </xf>
    <xf numFmtId="169" fontId="1" fillId="0" borderId="15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87" fontId="7" fillId="0" borderId="15" xfId="60" applyNumberFormat="1" applyFont="1" applyFill="1" applyBorder="1" applyAlignment="1">
      <alignment horizontal="center" vertical="center"/>
    </xf>
    <xf numFmtId="184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9" fontId="7" fillId="0" borderId="15" xfId="0" applyNumberFormat="1" applyFont="1" applyBorder="1" applyAlignment="1">
      <alignment horizontal="center" vertical="center"/>
    </xf>
    <xf numFmtId="187" fontId="7" fillId="0" borderId="15" xfId="60" applyNumberFormat="1" applyFont="1" applyBorder="1" applyAlignment="1">
      <alignment horizontal="center" vertical="center"/>
    </xf>
    <xf numFmtId="187" fontId="6" fillId="0" borderId="15" xfId="6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69" fontId="1" fillId="33" borderId="15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 wrapText="1"/>
    </xf>
    <xf numFmtId="169" fontId="1" fillId="33" borderId="15" xfId="0" applyNumberFormat="1" applyFont="1" applyFill="1" applyBorder="1" applyAlignment="1">
      <alignment horizontal="center" vertical="center"/>
    </xf>
    <xf numFmtId="169" fontId="0" fillId="33" borderId="15" xfId="0" applyNumberFormat="1" applyFont="1" applyFill="1" applyBorder="1" applyAlignment="1">
      <alignment horizontal="center" vertical="center"/>
    </xf>
    <xf numFmtId="16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6" fontId="0" fillId="0" borderId="0" xfId="0" applyNumberFormat="1" applyAlignment="1">
      <alignment/>
    </xf>
    <xf numFmtId="184" fontId="8" fillId="0" borderId="15" xfId="0" applyNumberFormat="1" applyFont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96" fontId="0" fillId="0" borderId="0" xfId="0" applyNumberFormat="1" applyFill="1" applyAlignment="1">
      <alignment/>
    </xf>
    <xf numFmtId="189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3" fontId="0" fillId="0" borderId="0" xfId="0" applyNumberFormat="1" applyAlignment="1">
      <alignment/>
    </xf>
    <xf numFmtId="169" fontId="0" fillId="0" borderId="19" xfId="0" applyNumberFormat="1" applyFont="1" applyBorder="1" applyAlignment="1">
      <alignment horizontal="center" vertical="center"/>
    </xf>
    <xf numFmtId="169" fontId="0" fillId="0" borderId="20" xfId="0" applyNumberFormat="1" applyFont="1" applyBorder="1" applyAlignment="1">
      <alignment horizontal="center" vertical="center"/>
    </xf>
    <xf numFmtId="197" fontId="6" fillId="0" borderId="15" xfId="60" applyNumberFormat="1" applyFont="1" applyFill="1" applyBorder="1" applyAlignment="1" applyProtection="1">
      <alignment horizontal="center" vertical="center"/>
      <protection/>
    </xf>
    <xf numFmtId="196" fontId="0" fillId="33" borderId="0" xfId="0" applyNumberFormat="1" applyFill="1" applyAlignment="1">
      <alignment/>
    </xf>
    <xf numFmtId="0" fontId="4" fillId="0" borderId="0" xfId="0" applyFont="1" applyAlignment="1">
      <alignment horizontal="center" vertical="center"/>
    </xf>
    <xf numFmtId="196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187" fontId="8" fillId="0" borderId="15" xfId="6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69" fontId="4" fillId="33" borderId="22" xfId="0" applyNumberFormat="1" applyFont="1" applyFill="1" applyBorder="1" applyAlignment="1">
      <alignment horizontal="center" vertical="center"/>
    </xf>
    <xf numFmtId="169" fontId="0" fillId="33" borderId="20" xfId="0" applyNumberFormat="1" applyFont="1" applyFill="1" applyBorder="1" applyAlignment="1">
      <alignment horizontal="center" vertical="center"/>
    </xf>
    <xf numFmtId="197" fontId="6" fillId="33" borderId="15" xfId="60" applyNumberFormat="1" applyFont="1" applyFill="1" applyBorder="1" applyAlignment="1" applyProtection="1">
      <alignment horizontal="center" vertical="center"/>
      <protection/>
    </xf>
    <xf numFmtId="183" fontId="7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63"/>
  <sheetViews>
    <sheetView tabSelected="1" zoomScalePageLayoutView="0" workbookViewId="0" topLeftCell="A4">
      <pane xSplit="2" ySplit="6" topLeftCell="C39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F48" sqref="F48:F50"/>
    </sheetView>
  </sheetViews>
  <sheetFormatPr defaultColWidth="9.00390625" defaultRowHeight="12.75"/>
  <cols>
    <col min="2" max="2" width="33.00390625" style="0" customWidth="1"/>
    <col min="3" max="3" width="18.875" style="0" customWidth="1"/>
    <col min="4" max="4" width="11.125" style="0" customWidth="1"/>
    <col min="5" max="5" width="15.25390625" style="0" customWidth="1"/>
    <col min="6" max="6" width="13.375" style="0" customWidth="1"/>
    <col min="7" max="7" width="9.875" style="0" bestFit="1" customWidth="1"/>
    <col min="8" max="8" width="11.625" style="0" customWidth="1"/>
  </cols>
  <sheetData>
    <row r="5" spans="3:7" ht="12.75">
      <c r="C5" s="1" t="s">
        <v>100</v>
      </c>
      <c r="D5" s="1"/>
      <c r="E5" s="1"/>
      <c r="F5" s="1"/>
      <c r="G5" s="1"/>
    </row>
    <row r="6" spans="3:7" ht="12.75">
      <c r="C6" s="1" t="s">
        <v>16</v>
      </c>
      <c r="D6" s="1" t="s">
        <v>44</v>
      </c>
      <c r="E6" s="1"/>
      <c r="F6" s="1"/>
      <c r="G6" s="1"/>
    </row>
    <row r="7" spans="5:8" ht="12.75">
      <c r="E7" t="s">
        <v>26</v>
      </c>
      <c r="H7" t="s">
        <v>31</v>
      </c>
    </row>
    <row r="8" spans="2:8" s="18" customFormat="1" ht="12.75">
      <c r="B8" s="17" t="s">
        <v>11</v>
      </c>
      <c r="C8" s="17" t="str">
        <f>'Анализ '!B7</f>
        <v>ТКВКБМС</v>
      </c>
      <c r="D8" s="17" t="s">
        <v>0</v>
      </c>
      <c r="E8" s="17" t="s">
        <v>6</v>
      </c>
      <c r="F8" s="17" t="s">
        <v>7</v>
      </c>
      <c r="G8" s="17" t="s">
        <v>1</v>
      </c>
      <c r="H8" s="17" t="s">
        <v>9</v>
      </c>
    </row>
    <row r="9" spans="2:8" s="18" customFormat="1" ht="12.75">
      <c r="B9" s="19" t="s">
        <v>61</v>
      </c>
      <c r="C9" s="19"/>
      <c r="D9" s="20" t="s">
        <v>99</v>
      </c>
      <c r="E9" s="19" t="s">
        <v>59</v>
      </c>
      <c r="F9" s="19"/>
      <c r="G9" s="19" t="s">
        <v>8</v>
      </c>
      <c r="H9" s="19" t="s">
        <v>10</v>
      </c>
    </row>
    <row r="10" spans="2:8" s="18" customFormat="1" ht="12.75">
      <c r="B10" s="10"/>
      <c r="C10" s="10"/>
      <c r="D10" s="10"/>
      <c r="E10" s="10"/>
      <c r="F10" s="10"/>
      <c r="G10" s="10"/>
      <c r="H10" s="10"/>
    </row>
    <row r="11" spans="2:8" s="21" customFormat="1" ht="15" customHeight="1">
      <c r="B11" s="34" t="str">
        <f>'Анализ '!A9</f>
        <v>Органи місцевого самоврядування</v>
      </c>
      <c r="C11" s="80" t="str">
        <f>'Анализ '!B9</f>
        <v>0100</v>
      </c>
      <c r="D11" s="39">
        <v>44865.226</v>
      </c>
      <c r="E11" s="38">
        <f>'Анализ '!C9/1000</f>
        <v>45320.325</v>
      </c>
      <c r="F11" s="38">
        <f>'Анализ '!D9/1000</f>
        <v>18780.7971</v>
      </c>
      <c r="G11" s="39">
        <f>F11/E11*100</f>
        <v>41.44012007857402</v>
      </c>
      <c r="H11" s="40">
        <f aca="true" t="shared" si="0" ref="H11:H40">F11/$F$40*100</f>
        <v>13.038255528348797</v>
      </c>
    </row>
    <row r="12" spans="2:8" s="21" customFormat="1" ht="12.75">
      <c r="B12" s="34" t="str">
        <f>'Анализ '!A10</f>
        <v>Освіта</v>
      </c>
      <c r="C12" s="80" t="str">
        <f>'Анализ '!B10</f>
        <v>1000</v>
      </c>
      <c r="D12" s="39">
        <v>144533.689</v>
      </c>
      <c r="E12" s="38">
        <f>'Анализ '!C10/1000</f>
        <v>146205.062</v>
      </c>
      <c r="F12" s="38">
        <f>'Анализ '!D10/1000</f>
        <v>61055.68725</v>
      </c>
      <c r="G12" s="39">
        <f aca="true" t="shared" si="1" ref="G12:G21">F12/E12*100</f>
        <v>41.760310084202146</v>
      </c>
      <c r="H12" s="40">
        <f t="shared" si="0"/>
        <v>42.38689378229041</v>
      </c>
    </row>
    <row r="13" spans="2:8" s="21" customFormat="1" ht="12.75">
      <c r="B13" s="34" t="str">
        <f>'Анализ '!A11</f>
        <v>Охорона здоров"я</v>
      </c>
      <c r="C13" s="80" t="str">
        <f>'Анализ '!B11</f>
        <v>2000</v>
      </c>
      <c r="D13" s="39">
        <v>78501.288</v>
      </c>
      <c r="E13" s="38">
        <f>'Анализ '!C11/1000</f>
        <v>79311.4409</v>
      </c>
      <c r="F13" s="38">
        <f>'Анализ '!D11/1000</f>
        <v>36240.71576</v>
      </c>
      <c r="G13" s="39">
        <f t="shared" si="1"/>
        <v>45.69418402786829</v>
      </c>
      <c r="H13" s="40">
        <f t="shared" si="0"/>
        <v>25.159513203469803</v>
      </c>
    </row>
    <row r="14" spans="2:8" s="21" customFormat="1" ht="25.5">
      <c r="B14" s="34" t="str">
        <f>'Анализ '!A12</f>
        <v>Соціальний захист та соціальне забезпечення</v>
      </c>
      <c r="C14" s="80" t="str">
        <f>'Анализ '!B12</f>
        <v>3000</v>
      </c>
      <c r="D14" s="92">
        <f>SUM(D15:D30)</f>
        <v>17602.876</v>
      </c>
      <c r="E14" s="58">
        <f>SUM(E15:E30)</f>
        <v>18831.782</v>
      </c>
      <c r="F14" s="58">
        <f>SUM(F15:F30)</f>
        <v>7593.38746</v>
      </c>
      <c r="G14" s="39">
        <f t="shared" si="1"/>
        <v>40.32219287585211</v>
      </c>
      <c r="H14" s="40">
        <f t="shared" si="0"/>
        <v>5.271582750299742</v>
      </c>
    </row>
    <row r="15" spans="2:8" s="72" customFormat="1" ht="12.75">
      <c r="B15" s="35" t="str">
        <f>'Анализ '!A13</f>
        <v>Інші пільги населенню</v>
      </c>
      <c r="C15" s="87" t="str">
        <f>'Анализ '!B13</f>
        <v>3030</v>
      </c>
      <c r="D15" s="57">
        <v>7722.73</v>
      </c>
      <c r="E15" s="86">
        <f>'Анализ '!C13/1000</f>
        <v>7572.73</v>
      </c>
      <c r="F15" s="86">
        <f>'Анализ '!D13/1000</f>
        <v>3407.7108499999995</v>
      </c>
      <c r="G15" s="57">
        <f t="shared" si="1"/>
        <v>44.99976692685465</v>
      </c>
      <c r="H15" s="88">
        <f t="shared" si="0"/>
        <v>2.3657464905484056</v>
      </c>
    </row>
    <row r="16" spans="2:8" s="72" customFormat="1" ht="38.25">
      <c r="B16" s="35" t="str">
        <f>'Анализ '!A14</f>
        <v>Пільгове медичне обслуговування осіб, які постраждали внаслідок Чорнобильської катастрофи</v>
      </c>
      <c r="C16" s="87" t="str">
        <f>'Анализ '!B14</f>
        <v>3050</v>
      </c>
      <c r="D16" s="57">
        <v>27.6</v>
      </c>
      <c r="E16" s="86">
        <f>'Анализ '!C14/1000</f>
        <v>27.6</v>
      </c>
      <c r="F16" s="86">
        <f>'Анализ '!D14/1000</f>
        <v>7.70815</v>
      </c>
      <c r="G16" s="57">
        <f>F16/E16*100</f>
        <v>27.928079710144928</v>
      </c>
      <c r="H16" s="88">
        <f>F16/$F$40*100</f>
        <v>0.005351254731932639</v>
      </c>
    </row>
    <row r="17" spans="2:8" s="72" customFormat="1" ht="38.25">
      <c r="B17" s="35" t="str">
        <f>'Анализ '!A15</f>
        <v>Видатки на поховання учасників бойових дій та осіб з інвалідністю внаслідок війни</v>
      </c>
      <c r="C17" s="87" t="str">
        <f>'Анализ '!B15</f>
        <v>3090</v>
      </c>
      <c r="D17" s="57">
        <v>38.7</v>
      </c>
      <c r="E17" s="86">
        <f>'Анализ '!C15/1000</f>
        <v>38.7</v>
      </c>
      <c r="F17" s="86">
        <f>'Анализ '!D15/1000</f>
        <v>15.12728</v>
      </c>
      <c r="G17" s="57">
        <f>F17/E17*100</f>
        <v>39.08857881136951</v>
      </c>
      <c r="H17" s="88">
        <f>F17/$F$40*100</f>
        <v>0.010501862143480598</v>
      </c>
    </row>
    <row r="18" spans="2:8" s="72" customFormat="1" ht="12.75">
      <c r="B18" s="35" t="str">
        <f>'Анализ '!A16</f>
        <v>Терцентр</v>
      </c>
      <c r="C18" s="87" t="str">
        <f>'Анализ '!B16</f>
        <v>3104</v>
      </c>
      <c r="D18" s="57">
        <v>3198.659</v>
      </c>
      <c r="E18" s="86">
        <f>'Анализ '!C16/1000</f>
        <v>3198.659</v>
      </c>
      <c r="F18" s="86">
        <f>'Анализ '!D16/1000</f>
        <v>1392.01329</v>
      </c>
      <c r="G18" s="57">
        <f t="shared" si="1"/>
        <v>43.51865234774948</v>
      </c>
      <c r="H18" s="88">
        <f t="shared" si="0"/>
        <v>0.9663820378463861</v>
      </c>
    </row>
    <row r="19" spans="2:8" s="72" customFormat="1" ht="25.5">
      <c r="B19" s="35" t="str">
        <f>'Анализ '!A17</f>
        <v>Центр профісіональной реабілітації інвалідов</v>
      </c>
      <c r="C19" s="87" t="str">
        <f>'Анализ '!B17</f>
        <v>3105</v>
      </c>
      <c r="D19" s="57">
        <v>1813.134</v>
      </c>
      <c r="E19" s="86">
        <f>'Анализ '!C17/1000</f>
        <v>1881.006</v>
      </c>
      <c r="F19" s="86">
        <f>'Анализ '!D17/1000</f>
        <v>803.88824</v>
      </c>
      <c r="G19" s="57">
        <f t="shared" si="1"/>
        <v>42.737143847494366</v>
      </c>
      <c r="H19" s="88">
        <f t="shared" si="0"/>
        <v>0.5580860191154817</v>
      </c>
    </row>
    <row r="20" spans="2:8" s="72" customFormat="1" ht="76.5">
      <c r="B20" s="35" t="str">
        <f>'Анализ '!A18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C20" s="87" t="str">
        <f>'Анализ '!B18</f>
        <v>3111</v>
      </c>
      <c r="D20" s="57"/>
      <c r="E20" s="86">
        <f>'Анализ '!C18/1000</f>
        <v>100</v>
      </c>
      <c r="F20" s="86">
        <f>'Анализ '!D18/1000</f>
        <v>50</v>
      </c>
      <c r="G20" s="57">
        <f>F20/E20*100</f>
        <v>50</v>
      </c>
      <c r="H20" s="88">
        <f>F20/$F$40*100</f>
        <v>0.03471166707921251</v>
      </c>
    </row>
    <row r="21" spans="2:8" s="72" customFormat="1" ht="25.5">
      <c r="B21" s="35" t="str">
        <f>'Анализ '!A19</f>
        <v>Інші програми соціального захисту дітей</v>
      </c>
      <c r="C21" s="87" t="str">
        <f>'Анализ '!B19</f>
        <v>3112</v>
      </c>
      <c r="D21" s="57">
        <v>29</v>
      </c>
      <c r="E21" s="86">
        <f>'Анализ '!C19/1000</f>
        <v>29</v>
      </c>
      <c r="F21" s="86">
        <f>'Анализ '!D19/1000</f>
        <v>2.88</v>
      </c>
      <c r="G21" s="57">
        <f t="shared" si="1"/>
        <v>9.931034482758621</v>
      </c>
      <c r="H21" s="88">
        <f t="shared" si="0"/>
        <v>0.0019993920237626407</v>
      </c>
    </row>
    <row r="22" spans="2:8" s="72" customFormat="1" ht="12.75">
      <c r="B22" s="35" t="str">
        <f>'Анализ '!A20</f>
        <v>ЦССМ</v>
      </c>
      <c r="C22" s="87" t="str">
        <f>'Анализ '!B20</f>
        <v>3121</v>
      </c>
      <c r="D22" s="57">
        <v>525.524</v>
      </c>
      <c r="E22" s="86">
        <f>'Анализ '!C20/1000</f>
        <v>517.014</v>
      </c>
      <c r="F22" s="86">
        <f>'Анализ '!D20/1000</f>
        <v>206.6655</v>
      </c>
      <c r="G22" s="57">
        <f aca="true" t="shared" si="2" ref="G22:G33">F22/E22*100</f>
        <v>39.97290208775778</v>
      </c>
      <c r="H22" s="88">
        <f t="shared" si="0"/>
        <v>0.1434740806551799</v>
      </c>
    </row>
    <row r="23" spans="2:8" s="72" customFormat="1" ht="12.75">
      <c r="B23" s="35" t="str">
        <f>'Анализ '!A21</f>
        <v>Програми ЦССМ</v>
      </c>
      <c r="C23" s="87" t="str">
        <f>'Анализ '!B21</f>
        <v>3123</v>
      </c>
      <c r="D23" s="57">
        <v>10</v>
      </c>
      <c r="E23" s="86">
        <f>'Анализ '!C21/1000</f>
        <v>10</v>
      </c>
      <c r="F23" s="86">
        <f>'Анализ '!D21/1000</f>
        <v>0</v>
      </c>
      <c r="G23" s="57">
        <f t="shared" si="2"/>
        <v>0</v>
      </c>
      <c r="H23" s="88">
        <f t="shared" si="0"/>
        <v>0</v>
      </c>
    </row>
    <row r="24" spans="2:8" s="72" customFormat="1" ht="93" customHeight="1">
      <c r="B24" s="35" t="str">
        <f>'Анализ '!A22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C24" s="87" t="str">
        <f>'Анализ '!B22</f>
        <v>3140</v>
      </c>
      <c r="D24" s="57">
        <v>250</v>
      </c>
      <c r="E24" s="86">
        <f>'Анализ '!C22/1000</f>
        <v>1329.784</v>
      </c>
      <c r="F24" s="86">
        <f>'Анализ '!D22/1000</f>
        <v>11.34</v>
      </c>
      <c r="G24" s="57">
        <f>F24/E24*100</f>
        <v>0.8527700739368198</v>
      </c>
      <c r="H24" s="88">
        <f>F24/$F$40*100</f>
        <v>0.007872606093565397</v>
      </c>
    </row>
    <row r="25" spans="2:8" s="72" customFormat="1" ht="25.5">
      <c r="B25" s="35" t="str">
        <f>'Анализ '!A23</f>
        <v>Виплата грошової допомоги фізичним  особам</v>
      </c>
      <c r="C25" s="87" t="str">
        <f>'Анализ '!B23</f>
        <v>3160</v>
      </c>
      <c r="D25" s="57">
        <v>810.1</v>
      </c>
      <c r="E25" s="86">
        <f>'Анализ '!C23/1000</f>
        <v>810.1</v>
      </c>
      <c r="F25" s="86">
        <f>'Анализ '!D23/1000</f>
        <v>346.03107</v>
      </c>
      <c r="G25" s="86">
        <f>'Анализ '!E25/1000</f>
        <v>0.03204501424501424</v>
      </c>
      <c r="H25" s="88">
        <f t="shared" si="0"/>
        <v>0.24022630601807363</v>
      </c>
    </row>
    <row r="26" spans="2:8" s="72" customFormat="1" ht="41.25" customHeight="1">
      <c r="B26" s="35" t="str">
        <f>'Анализ '!A24</f>
        <v>Забезпечення реалізації окремих програм для осіб з інвалідністю</v>
      </c>
      <c r="C26" s="87" t="str">
        <f>'Анализ '!B24</f>
        <v>3170</v>
      </c>
      <c r="D26" s="57">
        <v>18.2</v>
      </c>
      <c r="E26" s="86">
        <f>'Анализ '!C24/1000</f>
        <v>18.2</v>
      </c>
      <c r="F26" s="86">
        <f>'Анализ '!D24/1000</f>
        <v>8.61046</v>
      </c>
      <c r="G26" s="86">
        <f>'Анализ '!E26/1000</f>
        <v>0.032055767368767134</v>
      </c>
      <c r="H26" s="88">
        <f>F26/$F$40*100</f>
        <v>0.005977668418377523</v>
      </c>
    </row>
    <row r="27" spans="2:8" s="72" customFormat="1" ht="102">
      <c r="B27" s="35" t="str">
        <f>'Анализ '!A25</f>
        <v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v>
      </c>
      <c r="C27" s="87" t="str">
        <f>'Анализ '!B25</f>
        <v>3180</v>
      </c>
      <c r="D27" s="57">
        <v>35.1</v>
      </c>
      <c r="E27" s="86">
        <f>'Анализ '!C25/1000</f>
        <v>35.1</v>
      </c>
      <c r="F27" s="86">
        <f>'Анализ '!D25/1000</f>
        <v>11.2478</v>
      </c>
      <c r="G27" s="57">
        <f t="shared" si="2"/>
        <v>32.045014245014244</v>
      </c>
      <c r="H27" s="88">
        <f t="shared" si="0"/>
        <v>0.00780859777947133</v>
      </c>
    </row>
    <row r="28" spans="2:8" s="72" customFormat="1" ht="12.75">
      <c r="B28" s="35" t="str">
        <f>'Анализ '!A26</f>
        <v>Рада ветеранів</v>
      </c>
      <c r="C28" s="87" t="str">
        <f>'Анализ '!B26</f>
        <v>3192</v>
      </c>
      <c r="D28" s="57">
        <v>663.058</v>
      </c>
      <c r="E28" s="86">
        <f>'Анализ '!C26/1000</f>
        <v>663.058</v>
      </c>
      <c r="F28" s="86">
        <f>'Анализ '!D26/1000</f>
        <v>212.54833</v>
      </c>
      <c r="G28" s="57">
        <f>F28/E28*100</f>
        <v>32.055767368767135</v>
      </c>
      <c r="H28" s="88">
        <f t="shared" si="0"/>
        <v>0.14755813738405194</v>
      </c>
    </row>
    <row r="29" spans="2:8" s="72" customFormat="1" ht="38.25">
      <c r="B29" s="35" t="str">
        <f>'Анализ '!A27</f>
        <v>Забезпечення діяльності інших закладів у сфері соціального захисту і соціального забезпечення</v>
      </c>
      <c r="C29" s="87" t="str">
        <f>'Анализ '!B27</f>
        <v>3241</v>
      </c>
      <c r="D29" s="57">
        <v>1806.071</v>
      </c>
      <c r="E29" s="86">
        <f>'Анализ '!C27/1000</f>
        <v>1814.581</v>
      </c>
      <c r="F29" s="86">
        <f>'Анализ '!D27/1000</f>
        <v>740.4185500000001</v>
      </c>
      <c r="G29" s="57">
        <f>F29/E29*100</f>
        <v>40.803830195510706</v>
      </c>
      <c r="H29" s="88">
        <f t="shared" si="0"/>
        <v>0.5140232441374654</v>
      </c>
    </row>
    <row r="30" spans="2:8" s="72" customFormat="1" ht="25.5">
      <c r="B30" s="35" t="str">
        <f>'Анализ '!A28</f>
        <v> Інші заходи у сфері соціального захисту і соціального забезпечення</v>
      </c>
      <c r="C30" s="87" t="str">
        <f>'Анализ '!B28</f>
        <v>3242</v>
      </c>
      <c r="D30" s="57">
        <v>655</v>
      </c>
      <c r="E30" s="86">
        <f>'Анализ '!C28/1000</f>
        <v>786.25</v>
      </c>
      <c r="F30" s="86">
        <f>'Анализ '!D28/1000</f>
        <v>377.19794</v>
      </c>
      <c r="G30" s="57">
        <f t="shared" si="2"/>
        <v>47.97430079491256</v>
      </c>
      <c r="H30" s="88">
        <f t="shared" si="0"/>
        <v>0.26186338632489553</v>
      </c>
    </row>
    <row r="31" spans="2:8" s="21" customFormat="1" ht="12.75">
      <c r="B31" s="34" t="str">
        <f>'Анализ '!A29</f>
        <v>Культура</v>
      </c>
      <c r="C31" s="80" t="str">
        <f>'Анализ '!B29</f>
        <v>4000</v>
      </c>
      <c r="D31" s="39">
        <v>9724.933</v>
      </c>
      <c r="E31" s="38">
        <f>'Анализ '!C29/1000</f>
        <v>10342.055</v>
      </c>
      <c r="F31" s="38">
        <f>'Анализ '!D29/1000</f>
        <v>4354.2252</v>
      </c>
      <c r="G31" s="39">
        <f t="shared" si="2"/>
        <v>42.1021276719182</v>
      </c>
      <c r="H31" s="40">
        <f t="shared" si="0"/>
        <v>3.02284831060635</v>
      </c>
    </row>
    <row r="32" spans="2:8" s="21" customFormat="1" ht="12.75">
      <c r="B32" s="34" t="str">
        <f>'Анализ '!A30</f>
        <v>Фізична культура і спорт</v>
      </c>
      <c r="C32" s="80" t="str">
        <f>'Анализ '!B30</f>
        <v>5000</v>
      </c>
      <c r="D32" s="39">
        <v>4683.457</v>
      </c>
      <c r="E32" s="38">
        <f>'Анализ '!C30/1000</f>
        <v>4929.347</v>
      </c>
      <c r="F32" s="38">
        <f>'Анализ '!D30/1000</f>
        <v>2184.75689</v>
      </c>
      <c r="G32" s="39">
        <f t="shared" si="2"/>
        <v>44.321426144274284</v>
      </c>
      <c r="H32" s="40">
        <f t="shared" si="0"/>
        <v>1.5167310762939143</v>
      </c>
    </row>
    <row r="33" spans="2:8" s="21" customFormat="1" ht="12.75">
      <c r="B33" s="34" t="str">
        <f>'Анализ '!A31</f>
        <v>Житлово- комунальне господарство </v>
      </c>
      <c r="C33" s="80" t="str">
        <f>'Анализ '!B31</f>
        <v>6000</v>
      </c>
      <c r="D33" s="39">
        <v>17899.586</v>
      </c>
      <c r="E33" s="38">
        <f>'Анализ '!C31/1000</f>
        <v>19972.48</v>
      </c>
      <c r="F33" s="38">
        <f>'Анализ '!D31/1000</f>
        <v>7779.70458</v>
      </c>
      <c r="G33" s="39">
        <f t="shared" si="2"/>
        <v>38.95212101852149</v>
      </c>
      <c r="H33" s="40">
        <f t="shared" si="0"/>
        <v>5.400930307111696</v>
      </c>
    </row>
    <row r="34" spans="2:8" s="21" customFormat="1" ht="12.75">
      <c r="B34" s="34" t="str">
        <f>'Анализ '!A32</f>
        <v>Здійснення заходів із землеустрою</v>
      </c>
      <c r="C34" s="80" t="str">
        <f>'Анализ '!B32</f>
        <v>7130</v>
      </c>
      <c r="D34" s="39">
        <v>150</v>
      </c>
      <c r="E34" s="38">
        <f>'Анализ '!C32/1000</f>
        <v>150</v>
      </c>
      <c r="F34" s="38">
        <f>'Анализ '!D32/1000</f>
        <v>0</v>
      </c>
      <c r="G34" s="39">
        <f>F34/E34*100</f>
        <v>0</v>
      </c>
      <c r="H34" s="40">
        <f>F34/$F$40*100</f>
        <v>0</v>
      </c>
    </row>
    <row r="35" spans="2:8" s="21" customFormat="1" ht="24" customHeight="1">
      <c r="B35" s="34" t="str">
        <f>'Анализ '!A33</f>
        <v>Будівництво та регіональний розвиток</v>
      </c>
      <c r="C35" s="80" t="str">
        <f>'Анализ '!B33</f>
        <v>7300</v>
      </c>
      <c r="D35" s="39">
        <v>24</v>
      </c>
      <c r="E35" s="38">
        <f>'Анализ '!C33/1000</f>
        <v>24</v>
      </c>
      <c r="F35" s="38">
        <f>'Анализ '!D33/1000</f>
        <v>14.4</v>
      </c>
      <c r="G35" s="39">
        <f>F35/E35*100</f>
        <v>60</v>
      </c>
      <c r="H35" s="40">
        <f t="shared" si="0"/>
        <v>0.009996960118813203</v>
      </c>
    </row>
    <row r="36" spans="2:8" s="21" customFormat="1" ht="25.5">
      <c r="B36" s="34" t="str">
        <f>'Анализ '!A34</f>
        <v>Транспорт та транспортна інфраструктура, дорожнє господарство</v>
      </c>
      <c r="C36" s="80" t="str">
        <f>'Анализ '!B34</f>
        <v>7400</v>
      </c>
      <c r="D36" s="39">
        <v>8146.954</v>
      </c>
      <c r="E36" s="38">
        <f>'Анализ '!C34/1000</f>
        <v>9155.174</v>
      </c>
      <c r="F36" s="38">
        <f>'Анализ '!D34/1000</f>
        <v>4755.88053</v>
      </c>
      <c r="G36" s="39">
        <f>F36/E36*100</f>
        <v>51.94746194883898</v>
      </c>
      <c r="H36" s="40">
        <f t="shared" si="0"/>
        <v>3.3016908325173753</v>
      </c>
    </row>
    <row r="37" spans="2:8" s="21" customFormat="1" ht="24.75" customHeight="1">
      <c r="B37" s="34" t="str">
        <f>'Анализ '!A35</f>
        <v>Захист населення і територій від надзвичайних ситуацій техногенного та природного характеру</v>
      </c>
      <c r="C37" s="80" t="str">
        <f>'Анализ '!B35</f>
        <v>8100</v>
      </c>
      <c r="D37" s="39">
        <v>20</v>
      </c>
      <c r="E37" s="38">
        <f>'Анализ '!C35/1000</f>
        <v>120</v>
      </c>
      <c r="F37" s="38">
        <f>'Анализ '!D35/1000</f>
        <v>99.882</v>
      </c>
      <c r="G37" s="39">
        <f>F37/E37*100</f>
        <v>83.235</v>
      </c>
      <c r="H37" s="40">
        <f t="shared" si="0"/>
        <v>0.0693414146241181</v>
      </c>
    </row>
    <row r="38" spans="2:8" s="21" customFormat="1" ht="25.5">
      <c r="B38" s="34" t="str">
        <f>'Анализ '!A36</f>
        <v>Охорона навколишнього природного середовища</v>
      </c>
      <c r="C38" s="80" t="str">
        <f>'Анализ '!B36</f>
        <v>8300</v>
      </c>
      <c r="D38" s="39"/>
      <c r="E38" s="38">
        <f>'Анализ '!C36/1000</f>
        <v>0</v>
      </c>
      <c r="F38" s="38">
        <f>'Анализ '!D36/1000</f>
        <v>0</v>
      </c>
      <c r="G38" s="39" t="e">
        <f>F38/E38*100</f>
        <v>#DIV/0!</v>
      </c>
      <c r="H38" s="40">
        <f t="shared" si="0"/>
        <v>0</v>
      </c>
    </row>
    <row r="39" spans="2:8" s="21" customFormat="1" ht="12.75">
      <c r="B39" s="34" t="str">
        <f>'Анализ '!A37</f>
        <v>Інші субвенції з місцевого бюджету</v>
      </c>
      <c r="C39" s="80" t="str">
        <f>'Анализ '!B37</f>
        <v>9770</v>
      </c>
      <c r="D39" s="39">
        <v>3208.571</v>
      </c>
      <c r="E39" s="38">
        <f>'Анализ '!C37/1000</f>
        <v>2908.571</v>
      </c>
      <c r="F39" s="38">
        <f>'Анализ '!D37/1000</f>
        <v>1184.35083</v>
      </c>
      <c r="G39" s="39"/>
      <c r="H39" s="40">
        <f t="shared" si="0"/>
        <v>0.8222158343189803</v>
      </c>
    </row>
    <row r="40" spans="2:8" s="18" customFormat="1" ht="12.75">
      <c r="B40" s="34" t="str">
        <f>'Анализ '!A38</f>
        <v>Итого </v>
      </c>
      <c r="C40" s="37"/>
      <c r="D40" s="39">
        <f>SUM(D31:D39)+D11+D12+D13+D14</f>
        <v>329360.58</v>
      </c>
      <c r="E40" s="39">
        <f>SUM(E31:E39)+E11+E12+E13+E14</f>
        <v>337270.2369</v>
      </c>
      <c r="F40" s="39">
        <f>SUM(F31:F39)+F11+F12+F13+F14</f>
        <v>144043.7876</v>
      </c>
      <c r="G40" s="39">
        <f>F40/E40*100</f>
        <v>42.70871599106111</v>
      </c>
      <c r="H40" s="40">
        <f t="shared" si="0"/>
        <v>100</v>
      </c>
    </row>
    <row r="41" spans="2:8" s="18" customFormat="1" ht="12.75">
      <c r="B41" s="34"/>
      <c r="C41" s="37"/>
      <c r="D41" s="41"/>
      <c r="E41" s="42"/>
      <c r="F41" s="42"/>
      <c r="G41" s="39"/>
      <c r="H41" s="40"/>
    </row>
    <row r="42" spans="2:8" s="18" customFormat="1" ht="38.25">
      <c r="B42" s="34" t="str">
        <f>'Анализ '!A40</f>
        <v>Видатки на соціальний захист населення , що здійснюються за рахунок коштів з державної субвенції</v>
      </c>
      <c r="C42" s="37"/>
      <c r="D42" s="39">
        <f>SUM(D43:D47)</f>
        <v>217627.4</v>
      </c>
      <c r="E42" s="39">
        <f>SUM(E43:E47)</f>
        <v>173979.07452999998</v>
      </c>
      <c r="F42" s="39">
        <f>SUM(F43:F47)</f>
        <v>103687.89968</v>
      </c>
      <c r="G42" s="39">
        <f aca="true" t="shared" si="3" ref="G42:G47">F42/E42*100</f>
        <v>59.59791426647728</v>
      </c>
      <c r="H42" s="82">
        <f>H43+H44+H46++H47</f>
        <v>99.20946129439432</v>
      </c>
    </row>
    <row r="43" spans="2:8" s="18" customFormat="1" ht="38.25">
      <c r="B43" s="34" t="str">
        <f>'Анализ '!A41</f>
        <v>Пільги окремих категорям населення на оплату житлово - комунальних послуг</v>
      </c>
      <c r="C43" s="80" t="str">
        <f>'Анализ '!B41</f>
        <v>3011</v>
      </c>
      <c r="D43" s="41">
        <v>5300</v>
      </c>
      <c r="E43" s="45">
        <f>'Анализ '!C41/1000</f>
        <v>9854.572300000002</v>
      </c>
      <c r="F43" s="45">
        <f>'Анализ '!D41/1000</f>
        <v>7260.066519999999</v>
      </c>
      <c r="G43" s="41">
        <f t="shared" si="3"/>
        <v>73.67206103911784</v>
      </c>
      <c r="H43" s="41">
        <f>F43/F42*100</f>
        <v>7.0018454828440975</v>
      </c>
    </row>
    <row r="44" spans="2:8" s="18" customFormat="1" ht="38.25">
      <c r="B44" s="34" t="str">
        <f>'Анализ '!A42</f>
        <v>Субсидії населенню на відшкодування витрат на оплату житлово - комунальних послуг</v>
      </c>
      <c r="C44" s="80" t="str">
        <f>'Анализ '!B42</f>
        <v>3012</v>
      </c>
      <c r="D44" s="41">
        <v>94907.4</v>
      </c>
      <c r="E44" s="45">
        <f>'Анализ '!C42/1000</f>
        <v>46704.50223</v>
      </c>
      <c r="F44" s="45">
        <f>'Анализ '!D42/1000</f>
        <v>46704.50223</v>
      </c>
      <c r="G44" s="41">
        <f t="shared" si="3"/>
        <v>100</v>
      </c>
      <c r="H44" s="41">
        <f>F44/F42*100</f>
        <v>45.04334871681143</v>
      </c>
    </row>
    <row r="45" spans="2:8" s="18" customFormat="1" ht="38.25">
      <c r="B45" s="34" t="str">
        <f>'Анализ '!A43</f>
        <v>Пільги та субсидії населенню на придбання твердого палива та скрапленого газу</v>
      </c>
      <c r="C45" s="80" t="str">
        <f>'Анализ '!B43</f>
        <v>3020</v>
      </c>
      <c r="D45" s="41">
        <v>1358.4</v>
      </c>
      <c r="E45" s="45">
        <f>'Анализ '!C43/1000</f>
        <v>1358.4</v>
      </c>
      <c r="F45" s="45">
        <f>'Анализ '!D43/1000</f>
        <v>819.69298</v>
      </c>
      <c r="G45" s="41">
        <f>F45/E45*100</f>
        <v>60.342533863368665</v>
      </c>
      <c r="H45" s="41">
        <f>F45/F42*100</f>
        <v>0.7905387056056916</v>
      </c>
    </row>
    <row r="46" spans="2:8" s="18" customFormat="1" ht="89.25">
      <c r="B46" s="34" t="str">
        <f>'Анализ '!A44</f>
        <v>Виплата допомоги сім`ям з дітьми, малозабезпеченим сім`ям, інвалідам з дитинства, дітям-інвалідам, тимчасової ержавної допомоги дітям та допомоги по догляду за інвалідами I чи II групи внаслідок психічного захворювання</v>
      </c>
      <c r="C46" s="80" t="str">
        <f>'Анализ '!B44</f>
        <v>3040, 3080</v>
      </c>
      <c r="D46" s="41">
        <v>113996.7</v>
      </c>
      <c r="E46" s="45">
        <f>'Анализ '!C44/1000</f>
        <v>113996.7</v>
      </c>
      <c r="F46" s="45">
        <f>'Анализ '!D44/1000</f>
        <v>48048.27468</v>
      </c>
      <c r="G46" s="41">
        <f t="shared" si="3"/>
        <v>42.148829466116126</v>
      </c>
      <c r="H46" s="41">
        <f>F46/F42*100</f>
        <v>46.33932679539835</v>
      </c>
    </row>
    <row r="47" spans="2:8" s="18" customFormat="1" ht="25.5">
      <c r="B47" s="34" t="str">
        <f>'Анализ '!A45</f>
        <v>Дитячі будинки (в т.ч. сімейного типу, прийомні сім’ї)</v>
      </c>
      <c r="C47" s="80" t="str">
        <f>'Анализ '!B45</f>
        <v>3230</v>
      </c>
      <c r="D47" s="59">
        <v>2064.9</v>
      </c>
      <c r="E47" s="45">
        <f>'Анализ '!C45/1000</f>
        <v>2064.9</v>
      </c>
      <c r="F47" s="45">
        <f>'Анализ '!D45/1000</f>
        <v>855.36327</v>
      </c>
      <c r="G47" s="41">
        <f t="shared" si="3"/>
        <v>41.423956123783235</v>
      </c>
      <c r="H47" s="41">
        <f>F47/F42*100</f>
        <v>0.8249402993404332</v>
      </c>
    </row>
    <row r="48" spans="2:8" s="18" customFormat="1" ht="12.75">
      <c r="B48" s="37" t="s">
        <v>15</v>
      </c>
      <c r="C48" s="37"/>
      <c r="D48" s="39">
        <f>D40+D42</f>
        <v>546987.98</v>
      </c>
      <c r="E48" s="43">
        <f>E40+E42</f>
        <v>511249.31143</v>
      </c>
      <c r="F48" s="43">
        <f>F40+F42</f>
        <v>247731.68728</v>
      </c>
      <c r="G48" s="39">
        <f>F48/E48*100</f>
        <v>48.45614101407339</v>
      </c>
      <c r="H48" s="37"/>
    </row>
    <row r="49" spans="2:8" s="18" customFormat="1" ht="12.75">
      <c r="B49" s="37"/>
      <c r="C49" s="37"/>
      <c r="D49" s="39"/>
      <c r="E49" s="44"/>
      <c r="F49" s="38"/>
      <c r="G49" s="39"/>
      <c r="H49" s="37"/>
    </row>
    <row r="50" spans="2:8" s="18" customFormat="1" ht="12.75">
      <c r="B50" s="37" t="s">
        <v>18</v>
      </c>
      <c r="C50" s="37"/>
      <c r="D50" s="39">
        <v>30655.138</v>
      </c>
      <c r="E50" s="44">
        <f>'Анализ '!H46/1000</f>
        <v>89504.24710000001</v>
      </c>
      <c r="F50" s="44">
        <f>'Анализ '!I46/1000</f>
        <v>36043.69633</v>
      </c>
      <c r="G50" s="39"/>
      <c r="H50" s="37"/>
    </row>
    <row r="51" spans="2:8" ht="12.75">
      <c r="B51" s="42" t="s">
        <v>43</v>
      </c>
      <c r="C51" s="42"/>
      <c r="D51" s="42"/>
      <c r="E51" s="41">
        <f>'Анализ '!H40/1000</f>
        <v>0</v>
      </c>
      <c r="F51" s="41">
        <f>'Анализ '!I40/1000</f>
        <v>0</v>
      </c>
      <c r="G51" s="42"/>
      <c r="H51" s="42"/>
    </row>
    <row r="53" spans="2:6" ht="12.75">
      <c r="B53" t="s">
        <v>24</v>
      </c>
      <c r="D53" s="60"/>
      <c r="F53" t="s">
        <v>47</v>
      </c>
    </row>
    <row r="54" spans="5:6" ht="12.75">
      <c r="E54" s="29"/>
      <c r="F54" s="29"/>
    </row>
    <row r="55" spans="5:6" ht="12.75">
      <c r="E55" s="30">
        <f>(E48+E50)*1000-'Анализ '!M46</f>
        <v>0</v>
      </c>
      <c r="F55" s="30"/>
    </row>
    <row r="56" spans="2:6" ht="12.75">
      <c r="B56" s="16"/>
      <c r="D56" s="67"/>
      <c r="E56" s="62"/>
      <c r="F56" s="62"/>
    </row>
    <row r="57" ht="12.75">
      <c r="D57" s="67"/>
    </row>
    <row r="58" ht="12.75">
      <c r="D58" s="60"/>
    </row>
    <row r="63" ht="12.75">
      <c r="B63" s="16"/>
    </row>
  </sheetData>
  <sheetProtection/>
  <printOptions/>
  <pageMargins left="0.75" right="0.17" top="0.38" bottom="0.31" header="0.5" footer="0.5"/>
  <pageSetup horizontalDpi="600" verticalDpi="600" orientation="portrait" paperSize="9" scale="63" r:id="rId1"/>
  <rowBreaks count="2" manualBreakCount="2">
    <brk id="53" max="7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U64"/>
  <sheetViews>
    <sheetView zoomScalePageLayoutView="0" workbookViewId="0" topLeftCell="A3">
      <pane xSplit="2" ySplit="5" topLeftCell="I17" activePane="bottomRight" state="frozen"/>
      <selection pane="topLeft" activeCell="A3" sqref="A3"/>
      <selection pane="topRight" activeCell="C3" sqref="C3"/>
      <selection pane="bottomLeft" activeCell="A9" sqref="A9"/>
      <selection pane="bottomRight" activeCell="L38" sqref="L37:L38"/>
    </sheetView>
  </sheetViews>
  <sheetFormatPr defaultColWidth="9.00390625" defaultRowHeight="12.75"/>
  <cols>
    <col min="1" max="1" width="33.25390625" style="0" customWidth="1"/>
    <col min="2" max="2" width="17.125" style="0" customWidth="1"/>
    <col min="3" max="3" width="18.25390625" style="0" customWidth="1"/>
    <col min="4" max="4" width="18.125" style="0" customWidth="1"/>
    <col min="5" max="5" width="9.25390625" style="0" bestFit="1" customWidth="1"/>
    <col min="6" max="6" width="16.25390625" style="55" customWidth="1"/>
    <col min="7" max="7" width="15.75390625" style="0" bestFit="1" customWidth="1"/>
    <col min="8" max="8" width="17.75390625" style="0" customWidth="1"/>
    <col min="9" max="9" width="16.125" style="0" customWidth="1"/>
    <col min="10" max="10" width="9.75390625" style="0" customWidth="1"/>
    <col min="11" max="11" width="20.00390625" style="55" customWidth="1"/>
    <col min="12" max="12" width="15.75390625" style="8" customWidth="1"/>
    <col min="13" max="13" width="18.00390625" style="0" customWidth="1"/>
    <col min="14" max="14" width="18.875" style="0" customWidth="1"/>
    <col min="15" max="15" width="9.75390625" style="0" customWidth="1"/>
    <col min="16" max="16" width="18.125" style="55" customWidth="1"/>
    <col min="17" max="17" width="15.75390625" style="0" bestFit="1" customWidth="1"/>
    <col min="18" max="18" width="13.125" style="0" bestFit="1" customWidth="1"/>
  </cols>
  <sheetData>
    <row r="4" spans="2:7" ht="12.75">
      <c r="B4" s="1"/>
      <c r="C4" s="1"/>
      <c r="D4" s="1" t="s">
        <v>101</v>
      </c>
      <c r="E4" s="1"/>
      <c r="F4" s="46"/>
      <c r="G4" s="1"/>
    </row>
    <row r="5" spans="2:12" ht="12.75">
      <c r="B5" s="1"/>
      <c r="C5" s="1"/>
      <c r="D5" s="1"/>
      <c r="E5" s="1" t="s">
        <v>5</v>
      </c>
      <c r="F5" s="46"/>
      <c r="G5" s="1"/>
      <c r="L5" t="s">
        <v>22</v>
      </c>
    </row>
    <row r="6" spans="1:17" ht="12.75">
      <c r="A6" s="3"/>
      <c r="B6" s="3"/>
      <c r="C6" s="5" t="s">
        <v>19</v>
      </c>
      <c r="D6" s="6"/>
      <c r="E6" s="7"/>
      <c r="F6" s="47"/>
      <c r="G6" s="7"/>
      <c r="H6" s="5" t="s">
        <v>20</v>
      </c>
      <c r="I6" s="6"/>
      <c r="J6" s="7"/>
      <c r="K6" s="47"/>
      <c r="L6" s="9"/>
      <c r="M6" s="5" t="s">
        <v>21</v>
      </c>
      <c r="N6" s="6"/>
      <c r="O6" s="7"/>
      <c r="P6" s="47"/>
      <c r="Q6" s="4"/>
    </row>
    <row r="7" spans="1:17" ht="51" customHeight="1">
      <c r="A7" s="65" t="s">
        <v>62</v>
      </c>
      <c r="B7" s="65" t="s">
        <v>60</v>
      </c>
      <c r="C7" s="66" t="s">
        <v>34</v>
      </c>
      <c r="D7" s="64" t="s">
        <v>33</v>
      </c>
      <c r="E7" s="64" t="s">
        <v>23</v>
      </c>
      <c r="F7" s="63" t="s">
        <v>32</v>
      </c>
      <c r="G7" s="66" t="s">
        <v>104</v>
      </c>
      <c r="H7" s="66" t="s">
        <v>34</v>
      </c>
      <c r="I7" s="64" t="s">
        <v>33</v>
      </c>
      <c r="J7" s="64" t="s">
        <v>23</v>
      </c>
      <c r="K7" s="63" t="s">
        <v>32</v>
      </c>
      <c r="L7" s="66" t="s">
        <v>104</v>
      </c>
      <c r="M7" s="66" t="s">
        <v>34</v>
      </c>
      <c r="N7" s="64" t="s">
        <v>33</v>
      </c>
      <c r="O7" s="64" t="s">
        <v>23</v>
      </c>
      <c r="P7" s="63" t="s">
        <v>32</v>
      </c>
      <c r="Q7" s="66" t="s">
        <v>104</v>
      </c>
    </row>
    <row r="8" spans="1:17" ht="12.75">
      <c r="A8" s="2"/>
      <c r="B8" s="2"/>
      <c r="C8" s="2"/>
      <c r="D8" s="2"/>
      <c r="E8" s="2"/>
      <c r="F8" s="48"/>
      <c r="G8" s="2"/>
      <c r="H8" s="2"/>
      <c r="I8" s="2"/>
      <c r="J8" s="2"/>
      <c r="K8" s="48"/>
      <c r="L8" s="10"/>
      <c r="M8" s="2"/>
      <c r="N8" s="2"/>
      <c r="O8" s="2"/>
      <c r="P8" s="48"/>
      <c r="Q8" s="2"/>
    </row>
    <row r="9" spans="1:21" s="15" customFormat="1" ht="12.75">
      <c r="A9" s="34" t="s">
        <v>53</v>
      </c>
      <c r="B9" s="74" t="s">
        <v>48</v>
      </c>
      <c r="C9" s="31">
        <v>45320325</v>
      </c>
      <c r="D9" s="13">
        <v>18780797.1</v>
      </c>
      <c r="E9" s="13">
        <f>D9/C9*100</f>
        <v>41.44012007857402</v>
      </c>
      <c r="F9" s="49">
        <v>13689506.28</v>
      </c>
      <c r="G9" s="13">
        <f>D9/F9*100</f>
        <v>137.1911938667813</v>
      </c>
      <c r="H9" s="13">
        <v>7329760.86</v>
      </c>
      <c r="I9" s="13">
        <v>4515034.56</v>
      </c>
      <c r="J9" s="13">
        <f>I9/H9*100</f>
        <v>61.59866121471252</v>
      </c>
      <c r="K9" s="49">
        <v>4276761.47</v>
      </c>
      <c r="L9" s="13">
        <f>I9/K9*100</f>
        <v>105.57134391691945</v>
      </c>
      <c r="M9" s="13">
        <f aca="true" t="shared" si="0" ref="M9:N12">C9+H9</f>
        <v>52650085.86</v>
      </c>
      <c r="N9" s="13">
        <f t="shared" si="0"/>
        <v>23295831.66</v>
      </c>
      <c r="O9" s="13">
        <f>N9/M9*100</f>
        <v>44.24652169028771</v>
      </c>
      <c r="P9" s="49">
        <f>F9+K9</f>
        <v>17966267.75</v>
      </c>
      <c r="Q9" s="13">
        <f>N9/P9*100</f>
        <v>129.66427966097746</v>
      </c>
      <c r="R9" s="24"/>
      <c r="S9" s="24"/>
      <c r="T9" s="24"/>
      <c r="U9" s="24"/>
    </row>
    <row r="10" spans="1:21" s="15" customFormat="1" ht="12.75">
      <c r="A10" s="34" t="s">
        <v>12</v>
      </c>
      <c r="B10" s="74" t="s">
        <v>49</v>
      </c>
      <c r="C10" s="31">
        <v>146205062</v>
      </c>
      <c r="D10" s="31">
        <v>61055687.25</v>
      </c>
      <c r="E10" s="13">
        <f>D10/C10*100</f>
        <v>41.760310084202146</v>
      </c>
      <c r="F10" s="49">
        <v>53848110.81</v>
      </c>
      <c r="G10" s="13">
        <f>D10/F10*100</f>
        <v>113.38501264312042</v>
      </c>
      <c r="H10" s="13">
        <v>23474768.18</v>
      </c>
      <c r="I10" s="13">
        <v>15399226.36</v>
      </c>
      <c r="J10" s="13">
        <f>I10/H10*100</f>
        <v>65.59905615221288</v>
      </c>
      <c r="K10" s="49">
        <v>2287498.16</v>
      </c>
      <c r="L10" s="13">
        <f>I10/K10*100</f>
        <v>673.1907648835004</v>
      </c>
      <c r="M10" s="13">
        <f t="shared" si="0"/>
        <v>169679830.18</v>
      </c>
      <c r="N10" s="13">
        <f t="shared" si="0"/>
        <v>76454913.61</v>
      </c>
      <c r="O10" s="13">
        <f>N10/M10*100</f>
        <v>45.05833930225825</v>
      </c>
      <c r="P10" s="49">
        <f aca="true" t="shared" si="1" ref="P10:P37">F10+K10</f>
        <v>56135608.97</v>
      </c>
      <c r="Q10" s="13">
        <f>N10/P10*100</f>
        <v>136.19681876232792</v>
      </c>
      <c r="R10" s="24"/>
      <c r="S10" s="24"/>
      <c r="T10" s="24"/>
      <c r="U10" s="24"/>
    </row>
    <row r="11" spans="1:21" s="15" customFormat="1" ht="12.75">
      <c r="A11" s="34" t="s">
        <v>13</v>
      </c>
      <c r="B11" s="74" t="s">
        <v>50</v>
      </c>
      <c r="C11" s="31">
        <v>79311440.9</v>
      </c>
      <c r="D11" s="13">
        <v>36240715.76</v>
      </c>
      <c r="E11" s="13">
        <f>D11/C11*100</f>
        <v>45.69418402786828</v>
      </c>
      <c r="F11" s="49">
        <v>40460579</v>
      </c>
      <c r="G11" s="13">
        <f>D11/F11*100</f>
        <v>89.57043288975177</v>
      </c>
      <c r="H11" s="13">
        <v>10223379.96</v>
      </c>
      <c r="I11" s="13">
        <v>938070.03</v>
      </c>
      <c r="J11" s="13">
        <f>I11/H11*100</f>
        <v>9.17573281703598</v>
      </c>
      <c r="K11" s="49">
        <v>5308196.6899999995</v>
      </c>
      <c r="L11" s="13">
        <f>I11/K11*100</f>
        <v>17.672103819498826</v>
      </c>
      <c r="M11" s="13">
        <f t="shared" si="0"/>
        <v>89534820.86000001</v>
      </c>
      <c r="N11" s="13">
        <f t="shared" si="0"/>
        <v>37178785.79</v>
      </c>
      <c r="O11" s="13">
        <f>N11/M11*100</f>
        <v>41.52438730863619</v>
      </c>
      <c r="P11" s="49">
        <f t="shared" si="1"/>
        <v>45768775.69</v>
      </c>
      <c r="Q11" s="13">
        <f>N11/P11*100</f>
        <v>81.23176822954252</v>
      </c>
      <c r="R11" s="24"/>
      <c r="S11" s="24"/>
      <c r="T11" s="24"/>
      <c r="U11" s="24"/>
    </row>
    <row r="12" spans="1:21" s="15" customFormat="1" ht="25.5">
      <c r="A12" s="34" t="s">
        <v>36</v>
      </c>
      <c r="B12" s="74" t="s">
        <v>51</v>
      </c>
      <c r="C12" s="31">
        <f>SUM(C13:C28)</f>
        <v>18831782</v>
      </c>
      <c r="D12" s="31">
        <f>SUM(D13:D28)</f>
        <v>7593387.46</v>
      </c>
      <c r="E12" s="13">
        <f>D12/C12*100</f>
        <v>40.32219287585211</v>
      </c>
      <c r="F12" s="49">
        <f>SUM(F13:F28)</f>
        <v>5583994.419999999</v>
      </c>
      <c r="G12" s="13">
        <f>D12/F12*100</f>
        <v>135.98486833731474</v>
      </c>
      <c r="H12" s="31">
        <f>SUM(H13:H28)</f>
        <v>595769.7</v>
      </c>
      <c r="I12" s="31">
        <f>SUM(I13:I28)</f>
        <v>215738.06</v>
      </c>
      <c r="J12" s="13">
        <f>I12/H12*100</f>
        <v>36.211653597019115</v>
      </c>
      <c r="K12" s="49">
        <f>SUM(K13:K28)</f>
        <v>80393.45</v>
      </c>
      <c r="L12" s="13">
        <f>I12/K12*100</f>
        <v>268.35278247170635</v>
      </c>
      <c r="M12" s="31">
        <f>SUM(M13:M28)</f>
        <v>19427551.7</v>
      </c>
      <c r="N12" s="13">
        <f t="shared" si="0"/>
        <v>7809125.52</v>
      </c>
      <c r="O12" s="13">
        <f>N12/M12*100</f>
        <v>40.19613814745375</v>
      </c>
      <c r="P12" s="49">
        <f t="shared" si="1"/>
        <v>5664387.869999999</v>
      </c>
      <c r="Q12" s="13">
        <f>N12/P12*100</f>
        <v>137.8635379360065</v>
      </c>
      <c r="R12" s="24"/>
      <c r="S12" s="24"/>
      <c r="T12" s="24"/>
      <c r="U12" s="24"/>
    </row>
    <row r="13" spans="1:21" s="23" customFormat="1" ht="12.75">
      <c r="A13" s="35" t="s">
        <v>42</v>
      </c>
      <c r="B13" s="83" t="s">
        <v>66</v>
      </c>
      <c r="C13" s="84">
        <f>32730+80000+1000000+110000+6350000</f>
        <v>7572730</v>
      </c>
      <c r="D13" s="84">
        <f>1154.05+500200+2906356.8</f>
        <v>3407710.8499999996</v>
      </c>
      <c r="E13" s="85"/>
      <c r="F13" s="89">
        <v>2460465.92</v>
      </c>
      <c r="G13" s="13">
        <f>D13/F13*100</f>
        <v>138.49859989119457</v>
      </c>
      <c r="H13" s="22"/>
      <c r="I13" s="22"/>
      <c r="J13" s="22"/>
      <c r="K13" s="50"/>
      <c r="L13" s="22"/>
      <c r="M13" s="22">
        <f>H13+C13</f>
        <v>7572730</v>
      </c>
      <c r="N13" s="22">
        <f>I13+D13</f>
        <v>3407710.8499999996</v>
      </c>
      <c r="O13" s="22">
        <f>N13/M13*100</f>
        <v>44.99976692685465</v>
      </c>
      <c r="P13" s="49">
        <f t="shared" si="1"/>
        <v>2460465.92</v>
      </c>
      <c r="Q13" s="22">
        <f>N13/P13*100</f>
        <v>138.49859989119457</v>
      </c>
      <c r="R13" s="24"/>
      <c r="S13" s="24"/>
      <c r="T13" s="24"/>
      <c r="U13" s="24"/>
    </row>
    <row r="14" spans="1:21" s="23" customFormat="1" ht="38.25">
      <c r="A14" s="35" t="s">
        <v>96</v>
      </c>
      <c r="B14" s="83" t="s">
        <v>95</v>
      </c>
      <c r="C14" s="84">
        <v>27600</v>
      </c>
      <c r="D14" s="84">
        <v>7708.15</v>
      </c>
      <c r="E14" s="85"/>
      <c r="F14" s="89"/>
      <c r="G14" s="22"/>
      <c r="H14" s="22"/>
      <c r="I14" s="22"/>
      <c r="J14" s="22"/>
      <c r="K14" s="50"/>
      <c r="L14" s="22"/>
      <c r="M14" s="22">
        <f>H14+C14</f>
        <v>27600</v>
      </c>
      <c r="N14" s="22">
        <f>I14+D14</f>
        <v>7708.15</v>
      </c>
      <c r="O14" s="22">
        <f>N14/M14*100</f>
        <v>27.928079710144928</v>
      </c>
      <c r="P14" s="49"/>
      <c r="Q14" s="22"/>
      <c r="R14" s="24"/>
      <c r="S14" s="24"/>
      <c r="T14" s="24"/>
      <c r="U14" s="24"/>
    </row>
    <row r="15" spans="1:21" s="23" customFormat="1" ht="38.25">
      <c r="A15" s="35" t="s">
        <v>97</v>
      </c>
      <c r="B15" s="83" t="s">
        <v>98</v>
      </c>
      <c r="C15" s="84">
        <v>38700</v>
      </c>
      <c r="D15" s="84">
        <v>15127.28</v>
      </c>
      <c r="E15" s="85"/>
      <c r="F15" s="89"/>
      <c r="G15" s="22"/>
      <c r="H15" s="22"/>
      <c r="I15" s="22"/>
      <c r="J15" s="22"/>
      <c r="K15" s="50"/>
      <c r="L15" s="22"/>
      <c r="M15" s="22">
        <f>H15+C15</f>
        <v>38700</v>
      </c>
      <c r="N15" s="22">
        <f>I15+D15</f>
        <v>15127.28</v>
      </c>
      <c r="O15" s="22">
        <f>N15/M15*100</f>
        <v>39.088578811369516</v>
      </c>
      <c r="P15" s="49"/>
      <c r="Q15" s="22"/>
      <c r="R15" s="24"/>
      <c r="S15" s="24"/>
      <c r="T15" s="24"/>
      <c r="U15" s="24"/>
    </row>
    <row r="16" spans="1:21" s="23" customFormat="1" ht="12.75">
      <c r="A16" s="35" t="s">
        <v>3</v>
      </c>
      <c r="B16" s="75" t="s">
        <v>52</v>
      </c>
      <c r="C16" s="32">
        <v>3198659</v>
      </c>
      <c r="D16" s="22">
        <v>1392013.29</v>
      </c>
      <c r="E16" s="22">
        <f aca="true" t="shared" si="2" ref="E16:E24">D16/C16*100</f>
        <v>43.51865234774948</v>
      </c>
      <c r="F16" s="89">
        <v>1169807.53</v>
      </c>
      <c r="G16" s="22">
        <f>D16/F16*100</f>
        <v>118.99507006934722</v>
      </c>
      <c r="H16" s="22">
        <v>25974.6</v>
      </c>
      <c r="I16" s="22">
        <v>17025.34</v>
      </c>
      <c r="J16" s="22">
        <f>I16/H16*100</f>
        <v>65.54611043095949</v>
      </c>
      <c r="K16" s="50">
        <v>15308.97</v>
      </c>
      <c r="L16" s="22">
        <f>I16/K16*100</f>
        <v>111.21153154000562</v>
      </c>
      <c r="M16" s="22">
        <f>C16+H16</f>
        <v>3224633.6</v>
      </c>
      <c r="N16" s="22">
        <f>D16+I16</f>
        <v>1409038.6300000001</v>
      </c>
      <c r="O16" s="22">
        <f aca="true" t="shared" si="3" ref="O16:O21">N16/M16*100</f>
        <v>43.69608472726948</v>
      </c>
      <c r="P16" s="49">
        <f t="shared" si="1"/>
        <v>1185116.5</v>
      </c>
      <c r="Q16" s="22">
        <f>N16/P16*100</f>
        <v>118.89452471550265</v>
      </c>
      <c r="R16" s="24"/>
      <c r="S16" s="24"/>
      <c r="T16" s="24"/>
      <c r="U16" s="24"/>
    </row>
    <row r="17" spans="1:21" s="27" customFormat="1" ht="25.5">
      <c r="A17" s="35" t="s">
        <v>29</v>
      </c>
      <c r="B17" s="76" t="s">
        <v>54</v>
      </c>
      <c r="C17" s="25">
        <v>1881006</v>
      </c>
      <c r="D17" s="26">
        <v>803888.24</v>
      </c>
      <c r="E17" s="26">
        <f t="shared" si="2"/>
        <v>42.73714384749437</v>
      </c>
      <c r="F17" s="89">
        <v>486532.36</v>
      </c>
      <c r="G17" s="26">
        <f>D17/F17*100</f>
        <v>165.2281135010218</v>
      </c>
      <c r="H17" s="26">
        <v>563760.1</v>
      </c>
      <c r="I17" s="26">
        <v>192677.72</v>
      </c>
      <c r="J17" s="22">
        <f>I17/H17*100</f>
        <v>34.177253764500186</v>
      </c>
      <c r="K17" s="51">
        <v>59892.48</v>
      </c>
      <c r="L17" s="22">
        <f>I17/K17*100</f>
        <v>321.7060305400611</v>
      </c>
      <c r="M17" s="22">
        <f aca="true" t="shared" si="4" ref="M17:N22">C17+H17</f>
        <v>2444766.1</v>
      </c>
      <c r="N17" s="22">
        <f t="shared" si="4"/>
        <v>996565.96</v>
      </c>
      <c r="O17" s="26">
        <f t="shared" si="3"/>
        <v>40.763243567554376</v>
      </c>
      <c r="P17" s="49">
        <f t="shared" si="1"/>
        <v>546424.84</v>
      </c>
      <c r="Q17" s="22">
        <f>N17/P17*100</f>
        <v>182.3793296073436</v>
      </c>
      <c r="R17" s="24"/>
      <c r="S17" s="24"/>
      <c r="T17" s="24"/>
      <c r="U17" s="24"/>
    </row>
    <row r="18" spans="1:21" s="27" customFormat="1" ht="80.25" customHeight="1">
      <c r="A18" s="35" t="s">
        <v>102</v>
      </c>
      <c r="B18" s="76" t="s">
        <v>103</v>
      </c>
      <c r="C18" s="25">
        <v>100000</v>
      </c>
      <c r="D18" s="26">
        <v>50000</v>
      </c>
      <c r="E18" s="26"/>
      <c r="F18" s="50"/>
      <c r="G18" s="26"/>
      <c r="H18" s="26"/>
      <c r="I18" s="26"/>
      <c r="J18" s="22"/>
      <c r="K18" s="51"/>
      <c r="L18" s="22"/>
      <c r="M18" s="22">
        <f>C18+H18</f>
        <v>100000</v>
      </c>
      <c r="N18" s="22">
        <f>D18+I18</f>
        <v>50000</v>
      </c>
      <c r="O18" s="26">
        <f t="shared" si="3"/>
        <v>50</v>
      </c>
      <c r="P18" s="49"/>
      <c r="Q18" s="22"/>
      <c r="R18" s="24"/>
      <c r="S18" s="24"/>
      <c r="T18" s="24"/>
      <c r="U18" s="24"/>
    </row>
    <row r="19" spans="1:21" s="23" customFormat="1" ht="28.5" customHeight="1">
      <c r="A19" s="35" t="s">
        <v>27</v>
      </c>
      <c r="B19" s="75" t="s">
        <v>87</v>
      </c>
      <c r="C19" s="32">
        <v>29000</v>
      </c>
      <c r="D19" s="22">
        <v>2880</v>
      </c>
      <c r="E19" s="22">
        <f t="shared" si="2"/>
        <v>9.931034482758621</v>
      </c>
      <c r="F19" s="50">
        <v>5120</v>
      </c>
      <c r="G19" s="22">
        <f>D19/F19*100</f>
        <v>56.25</v>
      </c>
      <c r="H19" s="22"/>
      <c r="I19" s="22"/>
      <c r="J19" s="22"/>
      <c r="K19" s="50"/>
      <c r="L19" s="22"/>
      <c r="M19" s="22">
        <f t="shared" si="4"/>
        <v>29000</v>
      </c>
      <c r="N19" s="22">
        <f t="shared" si="4"/>
        <v>2880</v>
      </c>
      <c r="O19" s="22">
        <f t="shared" si="3"/>
        <v>9.931034482758621</v>
      </c>
      <c r="P19" s="49">
        <f t="shared" si="1"/>
        <v>5120</v>
      </c>
      <c r="Q19" s="22">
        <f>N19/P19*100</f>
        <v>56.25</v>
      </c>
      <c r="R19" s="24"/>
      <c r="S19" s="24"/>
      <c r="T19" s="24"/>
      <c r="U19" s="24"/>
    </row>
    <row r="20" spans="1:21" s="23" customFormat="1" ht="12.75">
      <c r="A20" s="35" t="s">
        <v>2</v>
      </c>
      <c r="B20" s="75" t="s">
        <v>67</v>
      </c>
      <c r="C20" s="32">
        <v>517014</v>
      </c>
      <c r="D20" s="22">
        <v>206665.5</v>
      </c>
      <c r="E20" s="22">
        <f t="shared" si="2"/>
        <v>39.97290208775778</v>
      </c>
      <c r="F20" s="51">
        <v>172518.87</v>
      </c>
      <c r="G20" s="22">
        <f>D20/F20*100</f>
        <v>119.79298264589839</v>
      </c>
      <c r="H20" s="22"/>
      <c r="I20" s="22"/>
      <c r="J20" s="22"/>
      <c r="K20" s="50"/>
      <c r="L20" s="22"/>
      <c r="M20" s="22">
        <f t="shared" si="4"/>
        <v>517014</v>
      </c>
      <c r="N20" s="22">
        <f t="shared" si="4"/>
        <v>206665.5</v>
      </c>
      <c r="O20" s="22">
        <f t="shared" si="3"/>
        <v>39.97290208775778</v>
      </c>
      <c r="P20" s="49">
        <f t="shared" si="1"/>
        <v>172518.87</v>
      </c>
      <c r="Q20" s="22">
        <f>N20/P20*100</f>
        <v>119.79298264589839</v>
      </c>
      <c r="R20" s="24"/>
      <c r="S20" s="24"/>
      <c r="T20" s="24"/>
      <c r="U20" s="24"/>
    </row>
    <row r="21" spans="1:21" s="23" customFormat="1" ht="12.75">
      <c r="A21" s="35" t="s">
        <v>25</v>
      </c>
      <c r="B21" s="75" t="s">
        <v>68</v>
      </c>
      <c r="C21" s="32">
        <v>10000</v>
      </c>
      <c r="D21" s="22"/>
      <c r="E21" s="22">
        <f t="shared" si="2"/>
        <v>0</v>
      </c>
      <c r="F21" s="51"/>
      <c r="G21" s="22"/>
      <c r="H21" s="22"/>
      <c r="I21" s="22"/>
      <c r="J21" s="22"/>
      <c r="K21" s="50"/>
      <c r="L21" s="22"/>
      <c r="M21" s="22">
        <f t="shared" si="4"/>
        <v>10000</v>
      </c>
      <c r="N21" s="22">
        <f t="shared" si="4"/>
        <v>0</v>
      </c>
      <c r="O21" s="22">
        <f t="shared" si="3"/>
        <v>0</v>
      </c>
      <c r="P21" s="49">
        <f t="shared" si="1"/>
        <v>0</v>
      </c>
      <c r="Q21" s="22" t="e">
        <f>N21/P21*100</f>
        <v>#DIV/0!</v>
      </c>
      <c r="R21" s="24"/>
      <c r="S21" s="24"/>
      <c r="T21" s="24"/>
      <c r="U21" s="24"/>
    </row>
    <row r="22" spans="1:21" s="23" customFormat="1" ht="76.5">
      <c r="A22" s="35" t="s">
        <v>88</v>
      </c>
      <c r="B22" s="75" t="s">
        <v>89</v>
      </c>
      <c r="C22" s="32">
        <v>1329784</v>
      </c>
      <c r="D22" s="22">
        <v>11340</v>
      </c>
      <c r="E22" s="22">
        <f t="shared" si="2"/>
        <v>0.8527700739368198</v>
      </c>
      <c r="F22" s="50"/>
      <c r="G22" s="22"/>
      <c r="H22" s="22"/>
      <c r="I22" s="22"/>
      <c r="J22" s="22"/>
      <c r="K22" s="50"/>
      <c r="L22" s="22"/>
      <c r="M22" s="22">
        <f>C22+H22</f>
        <v>1329784</v>
      </c>
      <c r="N22" s="22">
        <f>D22+I22</f>
        <v>11340</v>
      </c>
      <c r="O22" s="22">
        <f>N22/M22*100</f>
        <v>0.8527700739368198</v>
      </c>
      <c r="P22" s="49">
        <f>F22+K22</f>
        <v>0</v>
      </c>
      <c r="Q22" s="22" t="e">
        <f>N22/P22*100</f>
        <v>#DIV/0!</v>
      </c>
      <c r="R22" s="24"/>
      <c r="S22" s="24"/>
      <c r="T22" s="24"/>
      <c r="U22" s="24"/>
    </row>
    <row r="23" spans="1:21" s="27" customFormat="1" ht="25.5">
      <c r="A23" s="35" t="s">
        <v>28</v>
      </c>
      <c r="B23" s="76" t="s">
        <v>69</v>
      </c>
      <c r="C23" s="25">
        <v>810100</v>
      </c>
      <c r="D23" s="26">
        <v>346031.07</v>
      </c>
      <c r="E23" s="22">
        <f t="shared" si="2"/>
        <v>42.71461177632391</v>
      </c>
      <c r="F23" s="50">
        <v>330961.31</v>
      </c>
      <c r="G23" s="22">
        <f>D23/F23*100</f>
        <v>104.55332981368728</v>
      </c>
      <c r="H23" s="26"/>
      <c r="I23" s="26"/>
      <c r="J23" s="22"/>
      <c r="K23" s="51"/>
      <c r="L23" s="22"/>
      <c r="M23" s="22">
        <f aca="true" t="shared" si="5" ref="M23:N26">C23+H23</f>
        <v>810100</v>
      </c>
      <c r="N23" s="22">
        <f t="shared" si="5"/>
        <v>346031.07</v>
      </c>
      <c r="O23" s="22">
        <f aca="true" t="shared" si="6" ref="O23:O31">N23/M23*100</f>
        <v>42.71461177632391</v>
      </c>
      <c r="P23" s="49">
        <f t="shared" si="1"/>
        <v>330961.31</v>
      </c>
      <c r="Q23" s="22">
        <f>N23/P23*100</f>
        <v>104.55332981368728</v>
      </c>
      <c r="R23" s="24"/>
      <c r="S23" s="24"/>
      <c r="T23" s="24"/>
      <c r="U23" s="24"/>
    </row>
    <row r="24" spans="1:21" s="27" customFormat="1" ht="25.5">
      <c r="A24" s="35" t="s">
        <v>90</v>
      </c>
      <c r="B24" s="76" t="s">
        <v>91</v>
      </c>
      <c r="C24" s="25">
        <v>18200</v>
      </c>
      <c r="D24" s="26">
        <v>8610.46</v>
      </c>
      <c r="E24" s="22">
        <f t="shared" si="2"/>
        <v>47.310219780219775</v>
      </c>
      <c r="F24" s="50"/>
      <c r="G24" s="22"/>
      <c r="H24" s="26"/>
      <c r="I24" s="26"/>
      <c r="J24" s="22"/>
      <c r="K24" s="51"/>
      <c r="L24" s="22"/>
      <c r="M24" s="22">
        <f t="shared" si="5"/>
        <v>18200</v>
      </c>
      <c r="N24" s="22">
        <f t="shared" si="5"/>
        <v>8610.46</v>
      </c>
      <c r="O24" s="22">
        <f t="shared" si="6"/>
        <v>47.310219780219775</v>
      </c>
      <c r="P24" s="49"/>
      <c r="Q24" s="22"/>
      <c r="R24" s="24"/>
      <c r="S24" s="24"/>
      <c r="T24" s="24"/>
      <c r="U24" s="24"/>
    </row>
    <row r="25" spans="1:21" s="27" customFormat="1" ht="101.25" customHeight="1">
      <c r="A25" s="35" t="s">
        <v>45</v>
      </c>
      <c r="B25" s="76" t="s">
        <v>70</v>
      </c>
      <c r="C25" s="25">
        <v>35100</v>
      </c>
      <c r="D25" s="26">
        <v>11247.8</v>
      </c>
      <c r="E25" s="26">
        <f aca="true" t="shared" si="7" ref="E25:E31">D25/C25*100</f>
        <v>32.045014245014244</v>
      </c>
      <c r="F25" s="50">
        <v>1843</v>
      </c>
      <c r="G25" s="22">
        <f aca="true" t="shared" si="8" ref="G25:G37">D25/F25*100</f>
        <v>610.2984264785675</v>
      </c>
      <c r="H25" s="26"/>
      <c r="I25" s="26"/>
      <c r="J25" s="22"/>
      <c r="K25" s="51"/>
      <c r="L25" s="22"/>
      <c r="M25" s="22">
        <f t="shared" si="5"/>
        <v>35100</v>
      </c>
      <c r="N25" s="22">
        <f t="shared" si="5"/>
        <v>11247.8</v>
      </c>
      <c r="O25" s="26">
        <f t="shared" si="6"/>
        <v>32.045014245014244</v>
      </c>
      <c r="P25" s="49">
        <f t="shared" si="1"/>
        <v>1843</v>
      </c>
      <c r="Q25" s="22"/>
      <c r="R25" s="24"/>
      <c r="S25" s="24"/>
      <c r="T25" s="24"/>
      <c r="U25" s="24"/>
    </row>
    <row r="26" spans="1:21" s="23" customFormat="1" ht="12.75">
      <c r="A26" s="35" t="s">
        <v>14</v>
      </c>
      <c r="B26" s="75" t="s">
        <v>71</v>
      </c>
      <c r="C26" s="32">
        <v>663058</v>
      </c>
      <c r="D26" s="22">
        <v>212548.33</v>
      </c>
      <c r="E26" s="22">
        <f t="shared" si="7"/>
        <v>32.055767368767135</v>
      </c>
      <c r="F26" s="50">
        <v>178662.96</v>
      </c>
      <c r="G26" s="22">
        <f t="shared" si="8"/>
        <v>118.96608563968715</v>
      </c>
      <c r="H26" s="22"/>
      <c r="I26" s="22"/>
      <c r="J26" s="22"/>
      <c r="K26" s="50"/>
      <c r="L26" s="22"/>
      <c r="M26" s="22">
        <f t="shared" si="5"/>
        <v>663058</v>
      </c>
      <c r="N26" s="22">
        <f t="shared" si="5"/>
        <v>212548.33</v>
      </c>
      <c r="O26" s="22">
        <f t="shared" si="6"/>
        <v>32.055767368767135</v>
      </c>
      <c r="P26" s="49">
        <f t="shared" si="1"/>
        <v>178662.96</v>
      </c>
      <c r="Q26" s="22">
        <f aca="true" t="shared" si="9" ref="Q26:Q36">N26/P26*100</f>
        <v>118.96608563968715</v>
      </c>
      <c r="R26" s="24"/>
      <c r="S26" s="24"/>
      <c r="T26" s="24"/>
      <c r="U26" s="24"/>
    </row>
    <row r="27" spans="1:21" s="23" customFormat="1" ht="38.25">
      <c r="A27" s="35" t="s">
        <v>73</v>
      </c>
      <c r="B27" s="75" t="s">
        <v>75</v>
      </c>
      <c r="C27" s="32">
        <v>1814581</v>
      </c>
      <c r="D27" s="22">
        <v>740418.55</v>
      </c>
      <c r="E27" s="22">
        <f t="shared" si="7"/>
        <v>40.803830195510706</v>
      </c>
      <c r="F27" s="51">
        <v>615973.63</v>
      </c>
      <c r="G27" s="22">
        <f t="shared" si="8"/>
        <v>120.20296225992662</v>
      </c>
      <c r="H27" s="22">
        <v>6035</v>
      </c>
      <c r="I27" s="22">
        <v>6035</v>
      </c>
      <c r="J27" s="22">
        <f>I27/H27*100</f>
        <v>100</v>
      </c>
      <c r="K27" s="50">
        <v>5192</v>
      </c>
      <c r="L27" s="22">
        <f>I27/K27*100</f>
        <v>116.23651771956858</v>
      </c>
      <c r="M27" s="22">
        <f aca="true" t="shared" si="10" ref="M27:N31">C27+H27</f>
        <v>1820616</v>
      </c>
      <c r="N27" s="22">
        <f t="shared" si="10"/>
        <v>746453.55</v>
      </c>
      <c r="O27" s="22">
        <f t="shared" si="6"/>
        <v>41.00005437719981</v>
      </c>
      <c r="P27" s="49">
        <f t="shared" si="1"/>
        <v>621165.63</v>
      </c>
      <c r="Q27" s="22">
        <f t="shared" si="9"/>
        <v>120.16980881572601</v>
      </c>
      <c r="R27" s="24"/>
      <c r="S27" s="24"/>
      <c r="T27" s="24"/>
      <c r="U27" s="24"/>
    </row>
    <row r="28" spans="1:21" s="23" customFormat="1" ht="25.5">
      <c r="A28" s="35" t="s">
        <v>74</v>
      </c>
      <c r="B28" s="75" t="s">
        <v>76</v>
      </c>
      <c r="C28" s="32">
        <v>786250</v>
      </c>
      <c r="D28" s="22">
        <v>377197.94</v>
      </c>
      <c r="E28" s="22">
        <f t="shared" si="7"/>
        <v>47.97430079491256</v>
      </c>
      <c r="F28" s="51">
        <v>162108.84</v>
      </c>
      <c r="G28" s="22">
        <f t="shared" si="8"/>
        <v>232.68190679792662</v>
      </c>
      <c r="H28" s="22"/>
      <c r="I28" s="22"/>
      <c r="J28" s="22"/>
      <c r="K28" s="50"/>
      <c r="L28" s="22"/>
      <c r="M28" s="22">
        <f t="shared" si="10"/>
        <v>786250</v>
      </c>
      <c r="N28" s="22">
        <f t="shared" si="10"/>
        <v>377197.94</v>
      </c>
      <c r="O28" s="22">
        <f t="shared" si="6"/>
        <v>47.97430079491256</v>
      </c>
      <c r="P28" s="49">
        <f t="shared" si="1"/>
        <v>162108.84</v>
      </c>
      <c r="Q28" s="22">
        <f t="shared" si="9"/>
        <v>232.68190679792662</v>
      </c>
      <c r="R28" s="24"/>
      <c r="S28" s="24"/>
      <c r="T28" s="24"/>
      <c r="U28" s="24"/>
    </row>
    <row r="29" spans="1:21" s="15" customFormat="1" ht="12.75">
      <c r="A29" s="34" t="s">
        <v>4</v>
      </c>
      <c r="B29" s="74" t="s">
        <v>55</v>
      </c>
      <c r="C29" s="31">
        <v>10342055</v>
      </c>
      <c r="D29" s="13">
        <v>4354225.2</v>
      </c>
      <c r="E29" s="13">
        <f t="shared" si="7"/>
        <v>42.102127671918204</v>
      </c>
      <c r="F29" s="49">
        <v>3513846.76</v>
      </c>
      <c r="G29" s="13">
        <f t="shared" si="8"/>
        <v>123.91619491112927</v>
      </c>
      <c r="H29" s="13">
        <v>1798613.32</v>
      </c>
      <c r="I29" s="13">
        <v>575309.82</v>
      </c>
      <c r="J29" s="13">
        <f>I29/H29*100</f>
        <v>31.986298199993314</v>
      </c>
      <c r="K29" s="49">
        <v>1388715.13</v>
      </c>
      <c r="L29" s="13">
        <f>I29/K29*100</f>
        <v>41.42748988412044</v>
      </c>
      <c r="M29" s="13">
        <f t="shared" si="10"/>
        <v>12140668.32</v>
      </c>
      <c r="N29" s="13">
        <f t="shared" si="10"/>
        <v>4929535.0200000005</v>
      </c>
      <c r="O29" s="13">
        <f t="shared" si="6"/>
        <v>40.60348977559417</v>
      </c>
      <c r="P29" s="49">
        <f t="shared" si="1"/>
        <v>4902561.89</v>
      </c>
      <c r="Q29" s="13">
        <f t="shared" si="9"/>
        <v>100.55018438533165</v>
      </c>
      <c r="R29" s="24"/>
      <c r="S29" s="24"/>
      <c r="T29" s="24"/>
      <c r="U29" s="24"/>
    </row>
    <row r="30" spans="1:21" s="15" customFormat="1" ht="12.75">
      <c r="A30" s="34" t="s">
        <v>30</v>
      </c>
      <c r="B30" s="74" t="s">
        <v>56</v>
      </c>
      <c r="C30" s="31">
        <v>4929347</v>
      </c>
      <c r="D30" s="13">
        <v>2184756.89</v>
      </c>
      <c r="E30" s="13">
        <f t="shared" si="7"/>
        <v>44.321426144274284</v>
      </c>
      <c r="F30" s="49">
        <v>1920456.58</v>
      </c>
      <c r="G30" s="13">
        <f t="shared" si="8"/>
        <v>113.76236842595004</v>
      </c>
      <c r="H30" s="13">
        <v>287321.72</v>
      </c>
      <c r="I30" s="13">
        <v>42428.74</v>
      </c>
      <c r="J30" s="13">
        <f>I30/H30*100</f>
        <v>14.766979676997618</v>
      </c>
      <c r="K30" s="49">
        <v>1431.96</v>
      </c>
      <c r="L30" s="13">
        <f>I30/K30*100</f>
        <v>2962.9836028939353</v>
      </c>
      <c r="M30" s="13">
        <f t="shared" si="10"/>
        <v>5216668.72</v>
      </c>
      <c r="N30" s="13">
        <f t="shared" si="10"/>
        <v>2227185.6300000004</v>
      </c>
      <c r="O30" s="13">
        <f t="shared" si="6"/>
        <v>42.693637444549104</v>
      </c>
      <c r="P30" s="49">
        <f t="shared" si="1"/>
        <v>1921888.54</v>
      </c>
      <c r="Q30" s="13">
        <f t="shared" si="9"/>
        <v>115.88526512572889</v>
      </c>
      <c r="R30" s="24"/>
      <c r="S30" s="24"/>
      <c r="T30" s="24"/>
      <c r="U30" s="24"/>
    </row>
    <row r="31" spans="1:21" s="15" customFormat="1" ht="12.75">
      <c r="A31" s="34" t="s">
        <v>92</v>
      </c>
      <c r="B31" s="74" t="s">
        <v>57</v>
      </c>
      <c r="C31" s="31">
        <v>19972480</v>
      </c>
      <c r="D31" s="13">
        <v>7779704.58</v>
      </c>
      <c r="E31" s="13">
        <f t="shared" si="7"/>
        <v>38.95212101852149</v>
      </c>
      <c r="F31" s="49">
        <v>4799548.72</v>
      </c>
      <c r="G31" s="13">
        <f t="shared" si="8"/>
        <v>162.09241813884537</v>
      </c>
      <c r="H31" s="13">
        <v>19728804.36</v>
      </c>
      <c r="I31" s="13">
        <v>13786989.99</v>
      </c>
      <c r="J31" s="13">
        <f>I31/H31*100</f>
        <v>69.88254198492139</v>
      </c>
      <c r="K31" s="49">
        <v>424990.12</v>
      </c>
      <c r="L31" s="13">
        <f>I31/K31*100</f>
        <v>3244.0730598631326</v>
      </c>
      <c r="M31" s="13">
        <f t="shared" si="10"/>
        <v>39701284.36</v>
      </c>
      <c r="N31" s="13">
        <f t="shared" si="10"/>
        <v>21566694.57</v>
      </c>
      <c r="O31" s="13">
        <f t="shared" si="6"/>
        <v>54.322410263706644</v>
      </c>
      <c r="P31" s="49">
        <f t="shared" si="1"/>
        <v>5224538.84</v>
      </c>
      <c r="Q31" s="13">
        <f t="shared" si="9"/>
        <v>412.7961381946584</v>
      </c>
      <c r="R31" s="24"/>
      <c r="S31" s="24"/>
      <c r="T31" s="24"/>
      <c r="U31" s="24"/>
    </row>
    <row r="32" spans="1:21" s="15" customFormat="1" ht="12.75">
      <c r="A32" s="34" t="s">
        <v>93</v>
      </c>
      <c r="B32" s="74" t="s">
        <v>94</v>
      </c>
      <c r="C32" s="31">
        <v>150000</v>
      </c>
      <c r="D32" s="13"/>
      <c r="E32" s="13"/>
      <c r="F32" s="49"/>
      <c r="G32" s="13"/>
      <c r="H32" s="13"/>
      <c r="I32" s="13"/>
      <c r="J32" s="13"/>
      <c r="K32" s="49"/>
      <c r="L32" s="13"/>
      <c r="M32" s="13">
        <f>C32+H32</f>
        <v>150000</v>
      </c>
      <c r="N32" s="13">
        <f>D32+I32</f>
        <v>0</v>
      </c>
      <c r="O32" s="13">
        <f>N32/M32*100</f>
        <v>0</v>
      </c>
      <c r="P32" s="49">
        <f>F32+K32</f>
        <v>0</v>
      </c>
      <c r="Q32" s="13" t="e">
        <f>N32/P32*100</f>
        <v>#DIV/0!</v>
      </c>
      <c r="R32" s="24"/>
      <c r="S32" s="24"/>
      <c r="T32" s="24"/>
      <c r="U32" s="24"/>
    </row>
    <row r="33" spans="1:21" s="15" customFormat="1" ht="12.75">
      <c r="A33" s="34" t="s">
        <v>77</v>
      </c>
      <c r="B33" s="74" t="s">
        <v>58</v>
      </c>
      <c r="C33" s="31">
        <v>24000</v>
      </c>
      <c r="D33" s="13">
        <v>14400</v>
      </c>
      <c r="E33" s="13"/>
      <c r="F33" s="49"/>
      <c r="G33" s="13"/>
      <c r="H33" s="13">
        <f>24422552-H34</f>
        <v>20118209</v>
      </c>
      <c r="I33" s="13">
        <f>519906.41-I34</f>
        <v>442108.07999999996</v>
      </c>
      <c r="J33" s="13">
        <f>I33/H33*100</f>
        <v>2.1975518794938456</v>
      </c>
      <c r="K33" s="49">
        <v>125663.7699999999</v>
      </c>
      <c r="L33" s="13">
        <f>I33/K33*100</f>
        <v>351.818252786782</v>
      </c>
      <c r="M33" s="13">
        <f aca="true" t="shared" si="11" ref="M33:N37">C33+H33</f>
        <v>20142209</v>
      </c>
      <c r="N33" s="13">
        <f t="shared" si="11"/>
        <v>456508.07999999996</v>
      </c>
      <c r="O33" s="13">
        <f aca="true" t="shared" si="12" ref="O33:O38">N33/M33*100</f>
        <v>2.2664250976643125</v>
      </c>
      <c r="P33" s="49">
        <f t="shared" si="1"/>
        <v>125663.7699999999</v>
      </c>
      <c r="Q33" s="13">
        <f t="shared" si="9"/>
        <v>363.2774028663953</v>
      </c>
      <c r="R33" s="24"/>
      <c r="S33" s="24"/>
      <c r="T33" s="24"/>
      <c r="U33" s="24"/>
    </row>
    <row r="34" spans="1:21" s="15" customFormat="1" ht="25.5">
      <c r="A34" s="34" t="s">
        <v>79</v>
      </c>
      <c r="B34" s="74" t="s">
        <v>78</v>
      </c>
      <c r="C34" s="31">
        <v>9155174</v>
      </c>
      <c r="D34" s="13">
        <v>4755880.53</v>
      </c>
      <c r="E34" s="13">
        <f>D34/C34*100</f>
        <v>51.94746194883899</v>
      </c>
      <c r="F34" s="49">
        <v>3113207</v>
      </c>
      <c r="G34" s="13">
        <f t="shared" si="8"/>
        <v>152.76467417682153</v>
      </c>
      <c r="H34" s="13">
        <v>4304343</v>
      </c>
      <c r="I34" s="13">
        <v>77798.33</v>
      </c>
      <c r="J34" s="13">
        <f>I34/H34*100</f>
        <v>1.8074379760163166</v>
      </c>
      <c r="K34" s="49">
        <v>955209.68</v>
      </c>
      <c r="L34" s="13">
        <f>I34/K34*100</f>
        <v>8.144633752036516</v>
      </c>
      <c r="M34" s="13">
        <f t="shared" si="11"/>
        <v>13459517</v>
      </c>
      <c r="N34" s="13">
        <f t="shared" si="11"/>
        <v>4833678.86</v>
      </c>
      <c r="O34" s="13">
        <f t="shared" si="12"/>
        <v>35.91272153376678</v>
      </c>
      <c r="P34" s="49">
        <f t="shared" si="1"/>
        <v>4068416.68</v>
      </c>
      <c r="Q34" s="13">
        <f t="shared" si="9"/>
        <v>118.80982800414633</v>
      </c>
      <c r="R34" s="24"/>
      <c r="S34" s="24"/>
      <c r="T34" s="24"/>
      <c r="U34" s="24"/>
    </row>
    <row r="35" spans="1:21" s="15" customFormat="1" ht="38.25">
      <c r="A35" s="34" t="s">
        <v>81</v>
      </c>
      <c r="B35" s="74" t="s">
        <v>80</v>
      </c>
      <c r="C35" s="31">
        <v>120000</v>
      </c>
      <c r="D35" s="13">
        <v>99882</v>
      </c>
      <c r="E35" s="13">
        <f>D35/C35*100</f>
        <v>83.235</v>
      </c>
      <c r="F35" s="49"/>
      <c r="G35" s="13"/>
      <c r="H35" s="13"/>
      <c r="I35" s="13"/>
      <c r="J35" s="13"/>
      <c r="K35" s="49"/>
      <c r="L35" s="13"/>
      <c r="M35" s="13">
        <f t="shared" si="11"/>
        <v>120000</v>
      </c>
      <c r="N35" s="13">
        <f t="shared" si="11"/>
        <v>99882</v>
      </c>
      <c r="O35" s="13">
        <f t="shared" si="12"/>
        <v>83.235</v>
      </c>
      <c r="P35" s="49">
        <f t="shared" si="1"/>
        <v>0</v>
      </c>
      <c r="Q35" s="13" t="e">
        <f t="shared" si="9"/>
        <v>#DIV/0!</v>
      </c>
      <c r="R35" s="24"/>
      <c r="S35" s="24"/>
      <c r="T35" s="24"/>
      <c r="U35" s="24"/>
    </row>
    <row r="36" spans="1:21" s="15" customFormat="1" ht="25.5">
      <c r="A36" s="34" t="s">
        <v>83</v>
      </c>
      <c r="B36" s="74" t="s">
        <v>82</v>
      </c>
      <c r="C36" s="31"/>
      <c r="D36" s="13"/>
      <c r="E36" s="13"/>
      <c r="F36" s="49"/>
      <c r="G36" s="13"/>
      <c r="H36" s="13">
        <v>766100</v>
      </c>
      <c r="I36" s="13">
        <v>4992.36</v>
      </c>
      <c r="J36" s="13"/>
      <c r="K36" s="49"/>
      <c r="L36" s="13"/>
      <c r="M36" s="13">
        <f t="shared" si="11"/>
        <v>766100</v>
      </c>
      <c r="N36" s="13">
        <f t="shared" si="11"/>
        <v>4992.36</v>
      </c>
      <c r="O36" s="13">
        <f t="shared" si="12"/>
        <v>0.6516590523430361</v>
      </c>
      <c r="P36" s="49">
        <f t="shared" si="1"/>
        <v>0</v>
      </c>
      <c r="Q36" s="13" t="e">
        <f t="shared" si="9"/>
        <v>#DIV/0!</v>
      </c>
      <c r="R36" s="24"/>
      <c r="S36" s="24"/>
      <c r="T36" s="24"/>
      <c r="U36" s="24"/>
    </row>
    <row r="37" spans="1:21" s="15" customFormat="1" ht="12.75">
      <c r="A37" s="34" t="s">
        <v>85</v>
      </c>
      <c r="B37" s="74" t="s">
        <v>84</v>
      </c>
      <c r="C37" s="31">
        <v>2908571</v>
      </c>
      <c r="D37" s="13">
        <v>1184350.83</v>
      </c>
      <c r="E37" s="13">
        <f>D37/C37*100</f>
        <v>40.7193370902756</v>
      </c>
      <c r="F37" s="49">
        <v>528647.84</v>
      </c>
      <c r="G37" s="13">
        <f t="shared" si="8"/>
        <v>224.03398640577063</v>
      </c>
      <c r="H37" s="13">
        <v>877177</v>
      </c>
      <c r="I37" s="13">
        <v>46000</v>
      </c>
      <c r="J37" s="13"/>
      <c r="K37" s="49">
        <v>745000</v>
      </c>
      <c r="L37" s="13">
        <f>I37/K37*100</f>
        <v>6.174496644295302</v>
      </c>
      <c r="M37" s="13">
        <f t="shared" si="11"/>
        <v>3785748</v>
      </c>
      <c r="N37" s="13">
        <f t="shared" si="11"/>
        <v>1230350.83</v>
      </c>
      <c r="O37" s="13">
        <f t="shared" si="12"/>
        <v>32.49954381538338</v>
      </c>
      <c r="P37" s="49">
        <f t="shared" si="1"/>
        <v>1273647.8399999999</v>
      </c>
      <c r="Q37" s="13"/>
      <c r="R37" s="24"/>
      <c r="S37" s="24"/>
      <c r="T37" s="24"/>
      <c r="U37" s="24"/>
    </row>
    <row r="38" spans="1:21" ht="12.75">
      <c r="A38" s="34" t="s">
        <v>17</v>
      </c>
      <c r="B38" s="78"/>
      <c r="C38" s="11">
        <f>SUM(C29:C37)+C9+C10+C11+C12</f>
        <v>337270236.9</v>
      </c>
      <c r="D38" s="11">
        <f>SUM(D29:D37)+D9+D10+D11+D12</f>
        <v>144043787.6</v>
      </c>
      <c r="E38" s="13">
        <f>D38/C38*100</f>
        <v>42.70871599106111</v>
      </c>
      <c r="F38" s="52">
        <f>SUM(F29:F37)+F9+F10+F11+F12</f>
        <v>127457897.41000001</v>
      </c>
      <c r="G38" s="13">
        <f>D38/F38*100</f>
        <v>113.01283837803109</v>
      </c>
      <c r="H38" s="11">
        <f>SUM(H29:H37)+H9+H10+H11+H12</f>
        <v>89504247.10000001</v>
      </c>
      <c r="I38" s="11">
        <f>SUM(I29:I37)+I9+I10+I11+I12</f>
        <v>36043696.33</v>
      </c>
      <c r="J38" s="13">
        <f>I38/H38*100</f>
        <v>40.27037542668743</v>
      </c>
      <c r="K38" s="52">
        <f>SUM(K29:K37)+K9+K10+K11+K12</f>
        <v>15593860.429999998</v>
      </c>
      <c r="L38" s="13">
        <f>I38/K38*100</f>
        <v>231.14030353034272</v>
      </c>
      <c r="M38" s="11">
        <f>SUM(M29:M37)+M9+M10+M11+M12</f>
        <v>426774484</v>
      </c>
      <c r="N38" s="11">
        <f>SUM(N29:N37)+N9+N10+N11+N12</f>
        <v>180087483.93</v>
      </c>
      <c r="O38" s="13">
        <f t="shared" si="12"/>
        <v>42.197340909912505</v>
      </c>
      <c r="P38" s="52">
        <f>SUM(P29:P37)+P9+P10+P11+P12</f>
        <v>143051757.84</v>
      </c>
      <c r="Q38" s="13">
        <f>N38/P38*100</f>
        <v>125.88973854583709</v>
      </c>
      <c r="R38" s="24"/>
      <c r="S38" s="24"/>
      <c r="T38" s="24"/>
      <c r="U38" s="24"/>
    </row>
    <row r="39" spans="1:21" s="15" customFormat="1" ht="12.75">
      <c r="A39" s="36"/>
      <c r="B39" s="79"/>
      <c r="C39" s="33"/>
      <c r="D39" s="33"/>
      <c r="E39" s="11"/>
      <c r="F39" s="53"/>
      <c r="G39" s="11"/>
      <c r="H39" s="33"/>
      <c r="I39" s="33"/>
      <c r="J39" s="11"/>
      <c r="K39" s="53"/>
      <c r="L39" s="11"/>
      <c r="M39" s="11"/>
      <c r="N39" s="11"/>
      <c r="O39" s="11"/>
      <c r="P39" s="52"/>
      <c r="Q39" s="11"/>
      <c r="R39" s="24"/>
      <c r="S39" s="24"/>
      <c r="T39" s="24"/>
      <c r="U39" s="24"/>
    </row>
    <row r="40" spans="1:21" ht="38.25">
      <c r="A40" s="34" t="s">
        <v>39</v>
      </c>
      <c r="B40" s="80"/>
      <c r="C40" s="13">
        <f>SUM(C41:C45)</f>
        <v>173979074.53</v>
      </c>
      <c r="D40" s="13">
        <f>SUM(D41:D45)</f>
        <v>103687899.67999999</v>
      </c>
      <c r="E40" s="13">
        <f aca="true" t="shared" si="13" ref="E40:E46">D40/C40*100</f>
        <v>59.59791426647727</v>
      </c>
      <c r="F40" s="49">
        <f>SUM(F41:F45)</f>
        <v>203680777.07</v>
      </c>
      <c r="G40" s="13">
        <f>D40/F40*100</f>
        <v>50.90706210550495</v>
      </c>
      <c r="H40" s="13">
        <f>SUM(H41:H45)</f>
        <v>0</v>
      </c>
      <c r="I40" s="13">
        <f>SUM(I41:I45)</f>
        <v>0</v>
      </c>
      <c r="J40" s="13"/>
      <c r="K40" s="49">
        <f>SUM(K41:K45)</f>
        <v>0</v>
      </c>
      <c r="L40" s="13"/>
      <c r="M40" s="13">
        <f>SUM(M41:M45)</f>
        <v>173979074.53</v>
      </c>
      <c r="N40" s="13">
        <f>SUM(N41:N45)</f>
        <v>103687899.67999999</v>
      </c>
      <c r="O40" s="13">
        <f aca="true" t="shared" si="14" ref="O40:O46">N40/M40*100</f>
        <v>59.59791426647727</v>
      </c>
      <c r="P40" s="49">
        <f>SUM(P41:P45)</f>
        <v>203680777.07</v>
      </c>
      <c r="Q40" s="13">
        <f>N40/P40*100</f>
        <v>50.90706210550495</v>
      </c>
      <c r="R40" s="24"/>
      <c r="S40" s="24"/>
      <c r="T40" s="24"/>
      <c r="U40" s="24"/>
    </row>
    <row r="41" spans="1:21" ht="38.25">
      <c r="A41" s="36" t="s">
        <v>40</v>
      </c>
      <c r="B41" s="77" t="s">
        <v>63</v>
      </c>
      <c r="C41" s="33">
        <v>9854572.3</v>
      </c>
      <c r="D41" s="33">
        <v>7260066.52</v>
      </c>
      <c r="E41" s="33">
        <f t="shared" si="13"/>
        <v>73.67206103911784</v>
      </c>
      <c r="F41" s="53">
        <v>4382701.23</v>
      </c>
      <c r="G41" s="33">
        <f aca="true" t="shared" si="15" ref="G41:G46">D41/F41*100</f>
        <v>165.65278213135232</v>
      </c>
      <c r="H41" s="33"/>
      <c r="I41" s="33"/>
      <c r="J41" s="33"/>
      <c r="K41" s="53"/>
      <c r="L41" s="33"/>
      <c r="M41" s="33">
        <f aca="true" t="shared" si="16" ref="M41:N45">H41+C41</f>
        <v>9854572.3</v>
      </c>
      <c r="N41" s="33">
        <f t="shared" si="16"/>
        <v>7260066.52</v>
      </c>
      <c r="O41" s="11">
        <f t="shared" si="14"/>
        <v>73.67206103911784</v>
      </c>
      <c r="P41" s="53">
        <f>F41+K41</f>
        <v>4382701.23</v>
      </c>
      <c r="Q41" s="33">
        <f>N41/P41*100</f>
        <v>165.65278213135232</v>
      </c>
      <c r="R41" s="24"/>
      <c r="S41" s="24"/>
      <c r="T41" s="24"/>
      <c r="U41" s="24"/>
    </row>
    <row r="42" spans="1:21" ht="38.25">
      <c r="A42" s="36" t="s">
        <v>37</v>
      </c>
      <c r="B42" s="77" t="s">
        <v>64</v>
      </c>
      <c r="C42" s="33">
        <v>46704502.23</v>
      </c>
      <c r="D42" s="33">
        <v>46704502.23</v>
      </c>
      <c r="E42" s="12">
        <f t="shared" si="13"/>
        <v>100</v>
      </c>
      <c r="F42" s="53">
        <v>151270146.43</v>
      </c>
      <c r="G42" s="33">
        <f t="shared" si="15"/>
        <v>30.874897216822898</v>
      </c>
      <c r="H42" s="33"/>
      <c r="I42" s="33"/>
      <c r="J42" s="33"/>
      <c r="K42" s="53"/>
      <c r="L42" s="33"/>
      <c r="M42" s="33">
        <f t="shared" si="16"/>
        <v>46704502.23</v>
      </c>
      <c r="N42" s="33">
        <f t="shared" si="16"/>
        <v>46704502.23</v>
      </c>
      <c r="O42" s="11">
        <f t="shared" si="14"/>
        <v>100</v>
      </c>
      <c r="P42" s="53">
        <f>F42+K42</f>
        <v>151270146.43</v>
      </c>
      <c r="Q42" s="33">
        <f>N42/P42*100</f>
        <v>30.874897216822898</v>
      </c>
      <c r="R42" s="24"/>
      <c r="S42" s="24"/>
      <c r="T42" s="24"/>
      <c r="U42" s="24"/>
    </row>
    <row r="43" spans="1:21" ht="38.25">
      <c r="A43" s="36" t="s">
        <v>41</v>
      </c>
      <c r="B43" s="77" t="s">
        <v>65</v>
      </c>
      <c r="C43" s="69">
        <f>90500+1267900</f>
        <v>1358400</v>
      </c>
      <c r="D43" s="69">
        <f>746507.97+73185.01</f>
        <v>819692.98</v>
      </c>
      <c r="E43" s="12">
        <f t="shared" si="13"/>
        <v>60.342533863368665</v>
      </c>
      <c r="F43" s="90">
        <v>1164898.63</v>
      </c>
      <c r="G43" s="33">
        <f t="shared" si="15"/>
        <v>70.36603519741456</v>
      </c>
      <c r="H43" s="33"/>
      <c r="I43" s="33"/>
      <c r="J43" s="33"/>
      <c r="K43" s="53"/>
      <c r="L43" s="33"/>
      <c r="M43" s="33">
        <f t="shared" si="16"/>
        <v>1358400</v>
      </c>
      <c r="N43" s="33">
        <f t="shared" si="16"/>
        <v>819692.98</v>
      </c>
      <c r="O43" s="11">
        <f t="shared" si="14"/>
        <v>60.342533863368665</v>
      </c>
      <c r="P43" s="53">
        <f>F43+K43</f>
        <v>1164898.63</v>
      </c>
      <c r="Q43" s="33">
        <f>N43/P43*100</f>
        <v>70.36603519741456</v>
      </c>
      <c r="R43" s="24"/>
      <c r="S43" s="24"/>
      <c r="T43" s="24"/>
      <c r="U43" s="24"/>
    </row>
    <row r="44" spans="1:21" ht="76.5">
      <c r="A44" s="36" t="s">
        <v>35</v>
      </c>
      <c r="B44" s="81" t="s">
        <v>86</v>
      </c>
      <c r="C44" s="70">
        <f>80102257+33894443</f>
        <v>113996700</v>
      </c>
      <c r="D44" s="70">
        <v>48048274.68</v>
      </c>
      <c r="E44" s="68">
        <f t="shared" si="13"/>
        <v>42.14882946611612</v>
      </c>
      <c r="F44" s="91">
        <v>46231383.71</v>
      </c>
      <c r="G44" s="33">
        <f t="shared" si="15"/>
        <v>103.92999478751703</v>
      </c>
      <c r="H44" s="33"/>
      <c r="I44" s="33"/>
      <c r="J44" s="33"/>
      <c r="K44" s="53"/>
      <c r="L44" s="33"/>
      <c r="M44" s="33">
        <f t="shared" si="16"/>
        <v>113996700</v>
      </c>
      <c r="N44" s="33">
        <f t="shared" si="16"/>
        <v>48048274.68</v>
      </c>
      <c r="O44" s="11">
        <f t="shared" si="14"/>
        <v>42.14882946611612</v>
      </c>
      <c r="P44" s="53">
        <f>F44+K44</f>
        <v>46231383.71</v>
      </c>
      <c r="Q44" s="33">
        <f>N44/P44*100</f>
        <v>103.92999478751703</v>
      </c>
      <c r="R44" s="24"/>
      <c r="S44" s="24"/>
      <c r="T44" s="24"/>
      <c r="U44" s="24"/>
    </row>
    <row r="45" spans="1:21" ht="25.5">
      <c r="A45" s="36" t="s">
        <v>38</v>
      </c>
      <c r="B45" s="77" t="s">
        <v>72</v>
      </c>
      <c r="C45" s="33">
        <v>2064900</v>
      </c>
      <c r="D45" s="33">
        <v>855363.27</v>
      </c>
      <c r="E45" s="12">
        <f t="shared" si="13"/>
        <v>41.423956123783235</v>
      </c>
      <c r="F45" s="53">
        <v>631647.07</v>
      </c>
      <c r="G45" s="33">
        <f t="shared" si="15"/>
        <v>135.41791146122156</v>
      </c>
      <c r="H45" s="33"/>
      <c r="I45" s="33"/>
      <c r="J45" s="33"/>
      <c r="K45" s="53"/>
      <c r="L45" s="33"/>
      <c r="M45" s="33">
        <f t="shared" si="16"/>
        <v>2064900</v>
      </c>
      <c r="N45" s="33">
        <f t="shared" si="16"/>
        <v>855363.27</v>
      </c>
      <c r="O45" s="11">
        <f t="shared" si="14"/>
        <v>41.423956123783235</v>
      </c>
      <c r="P45" s="53">
        <f>F45+K45</f>
        <v>631647.07</v>
      </c>
      <c r="Q45" s="33">
        <f>N45/P45*100</f>
        <v>135.41791146122156</v>
      </c>
      <c r="R45" s="24"/>
      <c r="S45" s="24"/>
      <c r="T45" s="24"/>
      <c r="U45" s="24"/>
    </row>
    <row r="46" spans="1:21" ht="12.75">
      <c r="A46" s="34" t="s">
        <v>15</v>
      </c>
      <c r="B46" s="79"/>
      <c r="C46" s="11">
        <f>C38+C40</f>
        <v>511249311.42999995</v>
      </c>
      <c r="D46" s="11">
        <f>D38+D40</f>
        <v>247731687.27999997</v>
      </c>
      <c r="E46" s="13">
        <f t="shared" si="13"/>
        <v>48.45614101407338</v>
      </c>
      <c r="F46" s="52">
        <f>F38+F40</f>
        <v>331138674.48</v>
      </c>
      <c r="G46" s="13">
        <f t="shared" si="15"/>
        <v>74.81206708006025</v>
      </c>
      <c r="H46" s="11">
        <f>H38+H40</f>
        <v>89504247.10000001</v>
      </c>
      <c r="I46" s="11">
        <f aca="true" t="shared" si="17" ref="I46:N46">I38+I40</f>
        <v>36043696.33</v>
      </c>
      <c r="J46" s="11">
        <f t="shared" si="17"/>
        <v>40.27037542668743</v>
      </c>
      <c r="K46" s="52">
        <f>K38+K40</f>
        <v>15593860.429999998</v>
      </c>
      <c r="L46" s="11">
        <f t="shared" si="17"/>
        <v>231.14030353034272</v>
      </c>
      <c r="M46" s="73">
        <f>M38+M40</f>
        <v>600753558.53</v>
      </c>
      <c r="N46" s="11">
        <f t="shared" si="17"/>
        <v>283775383.61</v>
      </c>
      <c r="O46" s="13">
        <f t="shared" si="14"/>
        <v>47.23657139948994</v>
      </c>
      <c r="P46" s="52">
        <f>P38+P40</f>
        <v>346732534.90999997</v>
      </c>
      <c r="Q46" s="11">
        <f>N46/P46*100</f>
        <v>81.84273324211081</v>
      </c>
      <c r="R46" s="24"/>
      <c r="S46" s="24"/>
      <c r="T46" s="24"/>
      <c r="U46" s="24"/>
    </row>
    <row r="47" spans="1:17" ht="12.75">
      <c r="A47" s="14"/>
      <c r="B47" s="14"/>
      <c r="C47" s="61"/>
      <c r="D47" s="61"/>
      <c r="E47" s="61"/>
      <c r="F47" s="71"/>
      <c r="G47" s="61"/>
      <c r="H47" s="61"/>
      <c r="I47" s="61"/>
      <c r="J47" s="28"/>
      <c r="K47" s="54"/>
      <c r="L47" s="28"/>
      <c r="M47" s="28"/>
      <c r="N47" s="61"/>
      <c r="O47" s="28"/>
      <c r="P47" s="28"/>
      <c r="Q47" s="28"/>
    </row>
    <row r="48" spans="1:17" ht="12.75">
      <c r="A48" s="14"/>
      <c r="B48" s="14"/>
      <c r="C48" s="61"/>
      <c r="D48" s="61"/>
      <c r="E48" s="61"/>
      <c r="F48" s="61"/>
      <c r="G48" s="61"/>
      <c r="H48" s="61"/>
      <c r="I48" s="61"/>
      <c r="J48" s="61"/>
      <c r="K48" s="54"/>
      <c r="L48" s="28"/>
      <c r="M48" s="28"/>
      <c r="N48" s="61"/>
      <c r="O48" s="28"/>
      <c r="P48" s="28"/>
      <c r="Q48" s="28"/>
    </row>
    <row r="49" spans="1:6" ht="12.75">
      <c r="A49" t="s">
        <v>24</v>
      </c>
      <c r="C49" s="56"/>
      <c r="D49" s="56"/>
      <c r="F49" s="55" t="s">
        <v>46</v>
      </c>
    </row>
    <row r="50" spans="3:9" ht="12.75">
      <c r="C50" s="56"/>
      <c r="D50" s="56"/>
      <c r="E50" s="56"/>
      <c r="F50" s="71"/>
      <c r="G50" s="56"/>
      <c r="H50" s="56"/>
      <c r="I50" s="56"/>
    </row>
    <row r="51" spans="3:17" ht="12.7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3:4" ht="12.75">
      <c r="C52" s="56"/>
      <c r="D52" s="56"/>
    </row>
    <row r="53" spans="3:4" ht="12.75">
      <c r="C53" s="29"/>
      <c r="D53" s="29"/>
    </row>
    <row r="54" spans="4:9" ht="12.75">
      <c r="D54" s="29"/>
      <c r="E54" s="29"/>
      <c r="F54" s="29"/>
      <c r="G54" s="29"/>
      <c r="H54" s="29"/>
      <c r="I54" s="29"/>
    </row>
    <row r="56" spans="3:10" ht="12.75">
      <c r="C56" s="29"/>
      <c r="D56" s="29"/>
      <c r="E56" s="29"/>
      <c r="F56" s="29"/>
      <c r="G56" s="29"/>
      <c r="H56" s="29"/>
      <c r="I56" s="29"/>
      <c r="J56" s="29"/>
    </row>
    <row r="57" ht="12.75">
      <c r="F57" s="54"/>
    </row>
    <row r="64" spans="3:13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</sheetData>
  <sheetProtection/>
  <printOptions/>
  <pageMargins left="0.5" right="0.16" top="0.16" bottom="0.15" header="0.17" footer="0.1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2019-07-05T06:24:53Z</cp:lastPrinted>
  <dcterms:created xsi:type="dcterms:W3CDTF">2002-09-09T15:52:05Z</dcterms:created>
  <dcterms:modified xsi:type="dcterms:W3CDTF">2019-07-05T06:24:57Z</dcterms:modified>
  <cp:category/>
  <cp:version/>
  <cp:contentType/>
  <cp:contentStatus/>
</cp:coreProperties>
</file>